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1er Quincena" sheetId="1" r:id="rId1"/>
    <sheet name="Hoja3" sheetId="3" r:id="rId2"/>
  </sheets>
  <definedNames>
    <definedName name="_xlnm.Print_Area" localSheetId="0">'1er Quincena'!$A$1:$AE$78</definedName>
  </definedNames>
  <calcPr calcId="162913"/>
</workbook>
</file>

<file path=xl/calcChain.xml><?xml version="1.0" encoding="utf-8"?>
<calcChain xmlns="http://schemas.openxmlformats.org/spreadsheetml/2006/main">
  <c r="H69" i="1" l="1"/>
  <c r="E69" i="1"/>
  <c r="F69" i="1" s="1"/>
  <c r="H68" i="1"/>
  <c r="F68" i="1"/>
  <c r="E68" i="1"/>
  <c r="AA62" i="1"/>
  <c r="X62" i="1"/>
  <c r="X66" i="1" s="1"/>
  <c r="U62" i="1"/>
  <c r="T62" i="1"/>
  <c r="S62" i="1"/>
  <c r="R62" i="1"/>
  <c r="P62" i="1"/>
  <c r="O62" i="1"/>
  <c r="I62" i="1"/>
  <c r="H62" i="1"/>
  <c r="G62" i="1"/>
  <c r="E62" i="1"/>
  <c r="AD61" i="1"/>
  <c r="AC61" i="1"/>
  <c r="AB61" i="1"/>
  <c r="AE61" i="1" s="1"/>
  <c r="W61" i="1"/>
  <c r="V61" i="1"/>
  <c r="Y61" i="1" s="1"/>
  <c r="Q61" i="1"/>
  <c r="AD60" i="1"/>
  <c r="AC60" i="1"/>
  <c r="AB60" i="1"/>
  <c r="W60" i="1"/>
  <c r="V60" i="1"/>
  <c r="Q60" i="1"/>
  <c r="AD59" i="1"/>
  <c r="AC59" i="1"/>
  <c r="AB59" i="1"/>
  <c r="AE59" i="1" s="1"/>
  <c r="W59" i="1"/>
  <c r="V59" i="1"/>
  <c r="Y59" i="1" s="1"/>
  <c r="Q59" i="1"/>
  <c r="AD58" i="1"/>
  <c r="AC58" i="1"/>
  <c r="AB58" i="1"/>
  <c r="AE58" i="1" s="1"/>
  <c r="W58" i="1"/>
  <c r="V58" i="1"/>
  <c r="Y58" i="1" s="1"/>
  <c r="Q58" i="1"/>
  <c r="AD57" i="1"/>
  <c r="AC57" i="1"/>
  <c r="AB57" i="1"/>
  <c r="AE57" i="1" s="1"/>
  <c r="W57" i="1"/>
  <c r="V57" i="1"/>
  <c r="Y57" i="1" s="1"/>
  <c r="Q57" i="1"/>
  <c r="AD56" i="1"/>
  <c r="AD62" i="1" s="1"/>
  <c r="AC56" i="1"/>
  <c r="AC62" i="1" s="1"/>
  <c r="AB56" i="1"/>
  <c r="AB62" i="1" s="1"/>
  <c r="W56" i="1"/>
  <c r="V56" i="1"/>
  <c r="V62" i="1" s="1"/>
  <c r="Q56" i="1"/>
  <c r="Q62" i="1" s="1"/>
  <c r="AA53" i="1"/>
  <c r="U53" i="1"/>
  <c r="T53" i="1"/>
  <c r="S53" i="1"/>
  <c r="R53" i="1"/>
  <c r="P53" i="1"/>
  <c r="O53" i="1"/>
  <c r="N53" i="1"/>
  <c r="N66" i="1" s="1"/>
  <c r="M53" i="1"/>
  <c r="M66" i="1" s="1"/>
  <c r="L53" i="1"/>
  <c r="L66" i="1" s="1"/>
  <c r="K53" i="1"/>
  <c r="K66" i="1" s="1"/>
  <c r="J53" i="1"/>
  <c r="J66" i="1" s="1"/>
  <c r="I53" i="1"/>
  <c r="H53" i="1"/>
  <c r="G53" i="1"/>
  <c r="E53" i="1"/>
  <c r="AD52" i="1"/>
  <c r="AC52" i="1"/>
  <c r="AB52" i="1"/>
  <c r="AE52" i="1" s="1"/>
  <c r="W52" i="1"/>
  <c r="V52" i="1"/>
  <c r="Y52" i="1" s="1"/>
  <c r="Q52" i="1"/>
  <c r="AD51" i="1"/>
  <c r="AC51" i="1"/>
  <c r="AB51" i="1"/>
  <c r="AE51" i="1" s="1"/>
  <c r="V51" i="1"/>
  <c r="Y51" i="1" s="1"/>
  <c r="Q51" i="1"/>
  <c r="AD50" i="1"/>
  <c r="AC50" i="1"/>
  <c r="AB50" i="1"/>
  <c r="W50" i="1"/>
  <c r="V50" i="1"/>
  <c r="Q50" i="1"/>
  <c r="AD49" i="1"/>
  <c r="AC49" i="1"/>
  <c r="AE49" i="1" s="1"/>
  <c r="AB49" i="1"/>
  <c r="W49" i="1"/>
  <c r="Y49" i="1" s="1"/>
  <c r="V49" i="1"/>
  <c r="Q49" i="1"/>
  <c r="AD48" i="1"/>
  <c r="AC48" i="1"/>
  <c r="AB48" i="1"/>
  <c r="W48" i="1"/>
  <c r="V48" i="1"/>
  <c r="Y48" i="1" s="1"/>
  <c r="Q48" i="1"/>
  <c r="AD47" i="1"/>
  <c r="AC47" i="1"/>
  <c r="AB47" i="1"/>
  <c r="AE47" i="1" s="1"/>
  <c r="W47" i="1"/>
  <c r="V47" i="1"/>
  <c r="Y47" i="1" s="1"/>
  <c r="Q47" i="1"/>
  <c r="AD46" i="1"/>
  <c r="AC46" i="1"/>
  <c r="AB46" i="1"/>
  <c r="AE46" i="1" s="1"/>
  <c r="W46" i="1"/>
  <c r="V46" i="1"/>
  <c r="Y46" i="1" s="1"/>
  <c r="Q46" i="1"/>
  <c r="AE45" i="1"/>
  <c r="Y45" i="1"/>
  <c r="Q45" i="1"/>
  <c r="AD44" i="1"/>
  <c r="AC44" i="1"/>
  <c r="AE44" i="1" s="1"/>
  <c r="AB44" i="1"/>
  <c r="W44" i="1"/>
  <c r="Y44" i="1" s="1"/>
  <c r="V44" i="1"/>
  <c r="Q44" i="1"/>
  <c r="AD43" i="1"/>
  <c r="AC43" i="1"/>
  <c r="AB43" i="1"/>
  <c r="W43" i="1"/>
  <c r="V43" i="1"/>
  <c r="Y43" i="1" s="1"/>
  <c r="Q43" i="1"/>
  <c r="AC42" i="1"/>
  <c r="AB42" i="1"/>
  <c r="AE42" i="1" s="1"/>
  <c r="V42" i="1"/>
  <c r="Y42" i="1" s="1"/>
  <c r="Q42" i="1"/>
  <c r="AC41" i="1"/>
  <c r="AB41" i="1"/>
  <c r="V41" i="1"/>
  <c r="Y41" i="1" s="1"/>
  <c r="Q41" i="1"/>
  <c r="AD40" i="1"/>
  <c r="AC40" i="1"/>
  <c r="AB40" i="1"/>
  <c r="AE40" i="1" s="1"/>
  <c r="W40" i="1"/>
  <c r="V40" i="1"/>
  <c r="Y40" i="1" s="1"/>
  <c r="Q40" i="1"/>
  <c r="AD39" i="1"/>
  <c r="AC39" i="1"/>
  <c r="AB39" i="1"/>
  <c r="AE39" i="1" s="1"/>
  <c r="W39" i="1"/>
  <c r="V39" i="1"/>
  <c r="Q39" i="1"/>
  <c r="AD38" i="1"/>
  <c r="AC38" i="1"/>
  <c r="AB38" i="1"/>
  <c r="W38" i="1"/>
  <c r="Y38" i="1" s="1"/>
  <c r="V38" i="1"/>
  <c r="Q38" i="1"/>
  <c r="AD37" i="1"/>
  <c r="AC37" i="1"/>
  <c r="AB37" i="1"/>
  <c r="W37" i="1"/>
  <c r="V37" i="1"/>
  <c r="Q37" i="1"/>
  <c r="AD36" i="1"/>
  <c r="AC36" i="1"/>
  <c r="AC53" i="1" s="1"/>
  <c r="AB36" i="1"/>
  <c r="W36" i="1"/>
  <c r="W53" i="1" s="1"/>
  <c r="V36" i="1"/>
  <c r="Q36" i="1"/>
  <c r="AA32" i="1"/>
  <c r="U32" i="1"/>
  <c r="T32" i="1"/>
  <c r="S32" i="1"/>
  <c r="R32" i="1"/>
  <c r="P32" i="1"/>
  <c r="O32" i="1"/>
  <c r="H32" i="1"/>
  <c r="G32" i="1"/>
  <c r="E32" i="1"/>
  <c r="AD31" i="1"/>
  <c r="AC31" i="1"/>
  <c r="AB31" i="1"/>
  <c r="W31" i="1"/>
  <c r="V31" i="1"/>
  <c r="Q31" i="1"/>
  <c r="AD30" i="1"/>
  <c r="AC30" i="1"/>
  <c r="AB30" i="1"/>
  <c r="W30" i="1"/>
  <c r="V30" i="1"/>
  <c r="Q30" i="1"/>
  <c r="AD29" i="1"/>
  <c r="AC29" i="1"/>
  <c r="AE29" i="1" s="1"/>
  <c r="AB29" i="1"/>
  <c r="W29" i="1"/>
  <c r="Y29" i="1" s="1"/>
  <c r="V29" i="1"/>
  <c r="Q29" i="1"/>
  <c r="AD28" i="1"/>
  <c r="AD32" i="1" s="1"/>
  <c r="AC28" i="1"/>
  <c r="AC32" i="1" s="1"/>
  <c r="AB28" i="1"/>
  <c r="AB32" i="1" s="1"/>
  <c r="W28" i="1"/>
  <c r="W32" i="1" s="1"/>
  <c r="V28" i="1"/>
  <c r="Q28" i="1"/>
  <c r="Q32" i="1" s="1"/>
  <c r="AA25" i="1"/>
  <c r="U25" i="1"/>
  <c r="T25" i="1"/>
  <c r="S25" i="1"/>
  <c r="R25" i="1"/>
  <c r="P25" i="1"/>
  <c r="O25" i="1"/>
  <c r="I25" i="1"/>
  <c r="I66" i="1" s="1"/>
  <c r="H25" i="1"/>
  <c r="G25" i="1"/>
  <c r="E25" i="1"/>
  <c r="AC24" i="1"/>
  <c r="AB24" i="1"/>
  <c r="AE24" i="1" s="1"/>
  <c r="V24" i="1"/>
  <c r="Y24" i="1" s="1"/>
  <c r="Q24" i="1"/>
  <c r="AD23" i="1"/>
  <c r="AC23" i="1"/>
  <c r="AB23" i="1"/>
  <c r="AE23" i="1" s="1"/>
  <c r="W23" i="1"/>
  <c r="V23" i="1"/>
  <c r="Y23" i="1" s="1"/>
  <c r="Q23" i="1"/>
  <c r="AD22" i="1"/>
  <c r="AC22" i="1"/>
  <c r="AB22" i="1"/>
  <c r="AE22" i="1" s="1"/>
  <c r="W22" i="1"/>
  <c r="V22" i="1"/>
  <c r="Y22" i="1" s="1"/>
  <c r="Q22" i="1"/>
  <c r="AD21" i="1"/>
  <c r="AC21" i="1"/>
  <c r="AB21" i="1"/>
  <c r="AE21" i="1" s="1"/>
  <c r="W21" i="1"/>
  <c r="V21" i="1"/>
  <c r="Y21" i="1" s="1"/>
  <c r="Q21" i="1"/>
  <c r="AD20" i="1"/>
  <c r="AC20" i="1"/>
  <c r="AB20" i="1"/>
  <c r="W20" i="1"/>
  <c r="V20" i="1"/>
  <c r="Y20" i="1" s="1"/>
  <c r="Q20" i="1"/>
  <c r="AD19" i="1"/>
  <c r="AC19" i="1"/>
  <c r="AB19" i="1"/>
  <c r="AE19" i="1" s="1"/>
  <c r="W19" i="1"/>
  <c r="V19" i="1"/>
  <c r="Y19" i="1" s="1"/>
  <c r="Q19" i="1"/>
  <c r="AD18" i="1"/>
  <c r="AC18" i="1"/>
  <c r="AB18" i="1"/>
  <c r="AE18" i="1" s="1"/>
  <c r="W18" i="1"/>
  <c r="V18" i="1"/>
  <c r="Y18" i="1" s="1"/>
  <c r="Q18" i="1"/>
  <c r="AD17" i="1"/>
  <c r="AC17" i="1"/>
  <c r="AB17" i="1"/>
  <c r="AE17" i="1" s="1"/>
  <c r="W17" i="1"/>
  <c r="V17" i="1"/>
  <c r="Y17" i="1" s="1"/>
  <c r="Q17" i="1"/>
  <c r="AD16" i="1"/>
  <c r="AD25" i="1" s="1"/>
  <c r="AC16" i="1"/>
  <c r="AB16" i="1"/>
  <c r="W16" i="1"/>
  <c r="V16" i="1"/>
  <c r="Q16" i="1"/>
  <c r="AC15" i="1"/>
  <c r="AB15" i="1"/>
  <c r="V15" i="1"/>
  <c r="Y15" i="1" s="1"/>
  <c r="Z15" i="1" s="1"/>
  <c r="Q15" i="1"/>
  <c r="AE14" i="1"/>
  <c r="Q14" i="1"/>
  <c r="AC13" i="1"/>
  <c r="AB13" i="1"/>
  <c r="AE13" i="1" s="1"/>
  <c r="V13" i="1"/>
  <c r="Y13" i="1" s="1"/>
  <c r="Q13" i="1"/>
  <c r="AC12" i="1"/>
  <c r="AC25" i="1" s="1"/>
  <c r="AB12" i="1"/>
  <c r="V12" i="1"/>
  <c r="V25" i="1" s="1"/>
  <c r="Q12" i="1"/>
  <c r="AA9" i="1"/>
  <c r="U9" i="1"/>
  <c r="U66" i="1" s="1"/>
  <c r="T9" i="1"/>
  <c r="S9" i="1"/>
  <c r="S66" i="1" s="1"/>
  <c r="R9" i="1"/>
  <c r="P9" i="1"/>
  <c r="P66" i="1" s="1"/>
  <c r="O9" i="1"/>
  <c r="H9" i="1"/>
  <c r="H66" i="1" s="1"/>
  <c r="G9" i="1"/>
  <c r="E9" i="1"/>
  <c r="E66" i="1" s="1"/>
  <c r="AD8" i="1"/>
  <c r="AD9" i="1" s="1"/>
  <c r="AC8" i="1"/>
  <c r="AC9" i="1" s="1"/>
  <c r="AC66" i="1" s="1"/>
  <c r="AB8" i="1"/>
  <c r="W8" i="1"/>
  <c r="W9" i="1" s="1"/>
  <c r="V8" i="1"/>
  <c r="Q8" i="1"/>
  <c r="AC7" i="1"/>
  <c r="AB7" i="1"/>
  <c r="AB9" i="1" s="1"/>
  <c r="V7" i="1"/>
  <c r="V9" i="1" s="1"/>
  <c r="Q7" i="1"/>
  <c r="Z19" i="1" l="1"/>
  <c r="Z23" i="1"/>
  <c r="Y7" i="1"/>
  <c r="Z7" i="1" s="1"/>
  <c r="Y8" i="1"/>
  <c r="AE8" i="1"/>
  <c r="G66" i="1"/>
  <c r="O66" i="1"/>
  <c r="R66" i="1"/>
  <c r="T66" i="1"/>
  <c r="AA66" i="1"/>
  <c r="Q25" i="1"/>
  <c r="AB25" i="1"/>
  <c r="AB66" i="1" s="1"/>
  <c r="Z13" i="1"/>
  <c r="AE15" i="1"/>
  <c r="W25" i="1"/>
  <c r="W66" i="1" s="1"/>
  <c r="AE16" i="1"/>
  <c r="Z17" i="1"/>
  <c r="Z20" i="1"/>
  <c r="AE20" i="1"/>
  <c r="Z22" i="1"/>
  <c r="Z24" i="1"/>
  <c r="Y28" i="1"/>
  <c r="Y30" i="1"/>
  <c r="AE30" i="1"/>
  <c r="Y39" i="1"/>
  <c r="Z39" i="1" s="1"/>
  <c r="Y31" i="1"/>
  <c r="AE31" i="1"/>
  <c r="V53" i="1"/>
  <c r="AB53" i="1"/>
  <c r="AD53" i="1"/>
  <c r="Y37" i="1"/>
  <c r="Z37" i="1" s="1"/>
  <c r="AE37" i="1"/>
  <c r="AE38" i="1"/>
  <c r="Z41" i="1"/>
  <c r="AE41" i="1"/>
  <c r="Z42" i="1"/>
  <c r="Z43" i="1"/>
  <c r="AE43" i="1"/>
  <c r="Z45" i="1"/>
  <c r="Z47" i="1"/>
  <c r="Z48" i="1"/>
  <c r="AE48" i="1"/>
  <c r="Y50" i="1"/>
  <c r="Z50" i="1" s="1"/>
  <c r="AE50" i="1"/>
  <c r="Y56" i="1"/>
  <c r="Z58" i="1"/>
  <c r="Z60" i="1"/>
  <c r="Y60" i="1"/>
  <c r="AE60" i="1"/>
  <c r="H70" i="1"/>
  <c r="Z8" i="1"/>
  <c r="Z29" i="1"/>
  <c r="Z31" i="1"/>
  <c r="Z38" i="1"/>
  <c r="Z44" i="1"/>
  <c r="Z49" i="1"/>
  <c r="Z51" i="1"/>
  <c r="F70" i="1"/>
  <c r="AD66" i="1"/>
  <c r="Z18" i="1"/>
  <c r="Z21" i="1"/>
  <c r="Z40" i="1"/>
  <c r="Z46" i="1"/>
  <c r="Z52" i="1"/>
  <c r="Y62" i="1"/>
  <c r="Z57" i="1"/>
  <c r="Z59" i="1"/>
  <c r="Z61" i="1"/>
  <c r="Z30" i="1"/>
  <c r="Q9" i="1"/>
  <c r="Y12" i="1"/>
  <c r="AE12" i="1"/>
  <c r="AE25" i="1" s="1"/>
  <c r="Y16" i="1"/>
  <c r="Z16" i="1" s="1"/>
  <c r="Z28" i="1"/>
  <c r="Z32" i="1" s="1"/>
  <c r="AE28" i="1"/>
  <c r="Q53" i="1"/>
  <c r="W62" i="1"/>
  <c r="AE7" i="1"/>
  <c r="AE9" i="1" s="1"/>
  <c r="V32" i="1"/>
  <c r="V66" i="1" s="1"/>
  <c r="Y36" i="1"/>
  <c r="Y53" i="1" s="1"/>
  <c r="AE36" i="1"/>
  <c r="Z56" i="1"/>
  <c r="Z62" i="1" s="1"/>
  <c r="AE56" i="1"/>
  <c r="Z9" i="1" l="1"/>
  <c r="AE62" i="1"/>
  <c r="AE53" i="1"/>
  <c r="AE32" i="1"/>
  <c r="AE66" i="1" s="1"/>
  <c r="Y32" i="1"/>
  <c r="Y9" i="1"/>
  <c r="Y25" i="1"/>
  <c r="Y66" i="1" s="1"/>
  <c r="Z12" i="1"/>
  <c r="Z25" i="1" s="1"/>
  <c r="Q66" i="1"/>
  <c r="Z36" i="1"/>
  <c r="Z53" i="1" s="1"/>
  <c r="Z66" i="1" l="1"/>
</calcChain>
</file>

<file path=xl/sharedStrings.xml><?xml version="1.0" encoding="utf-8"?>
<sst xmlns="http://schemas.openxmlformats.org/spreadsheetml/2006/main" count="183" uniqueCount="159">
  <si>
    <t>1RA  MARZO   2022</t>
  </si>
  <si>
    <t>Código</t>
  </si>
  <si>
    <t>Empleado</t>
  </si>
  <si>
    <t>Nombramiento</t>
  </si>
  <si>
    <t>Sueldo</t>
  </si>
  <si>
    <t>DIAS LABORADOS</t>
  </si>
  <si>
    <t>RETROACTIVO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</si>
  <si>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</si>
  <si>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</si>
  <si>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</si>
  <si>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</si>
  <si>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</si>
  <si>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</si>
  <si>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</si>
  <si>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</si>
  <si>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</si>
  <si>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</si>
  <si>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</si>
  <si>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</si>
  <si>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</si>
  <si>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</si>
  <si>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</si>
  <si>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RETROACTIVO PENSIONES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</si>
  <si>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</si>
  <si>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</si>
  <si>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</si>
  <si>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</si>
  <si>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</si>
  <si>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</si>
  <si>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RETROACTIVO SEDAR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</si>
  <si>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</si>
  <si>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</si>
  <si>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</si>
  <si>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</si>
  <si>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</si>
  <si>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</si>
  <si>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</si>
  <si>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</si>
  <si>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</si>
  <si>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</si>
  <si>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</si>
  <si>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</si>
  <si>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</si>
  <si>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</si>
  <si>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</si>
  <si>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</si>
  <si>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</si>
  <si>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</si>
  <si>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</si>
  <si>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</si>
  <si>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</si>
  <si>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</si>
  <si>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</si>
  <si>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</si>
  <si>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</si>
  <si>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</si>
  <si>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</si>
  <si>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</si>
  <si>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</si>
  <si>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</si>
  <si>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</si>
  <si>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</si>
  <si>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</si>
  <si>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</si>
  <si>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</si>
  <si>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</si>
  <si>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</si>
  <si>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</si>
  <si>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</si>
  <si>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</si>
  <si>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</si>
  <si>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</si>
  <si>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</si>
  <si>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</si>
  <si>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</si>
  <si>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</si>
  <si>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</si>
  <si>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</si>
  <si>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</si>
  <si>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</si>
  <si>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</si>
  <si>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</si>
  <si>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</si>
  <si>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</si>
  <si>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</si>
  <si>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</si>
  <si>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</si>
  <si>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</si>
  <si>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</si>
  <si>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</si>
  <si>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</si>
  <si>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</si>
  <si>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</si>
  <si>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</si>
  <si>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</si>
  <si>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</si>
  <si>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</si>
  <si>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</si>
  <si>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</si>
  <si>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</si>
  <si>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</si>
  <si>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</si>
  <si>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</si>
  <si>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</si>
  <si>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</si>
  <si>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</si>
  <si>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</si>
  <si>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</si>
  <si>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</si>
  <si>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</si>
  <si>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</si>
  <si>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</si>
  <si>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</si>
  <si>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</si>
  <si>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</si>
  <si>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</si>
  <si>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</si>
  <si>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AE25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</si>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</sst>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4" xfId="0" applyNumberFormat="1" applyFont="1" applyBorder="1"/>
    <xf numFmtId="0" fontId="1" fillId="0" borderId="12" xfId="0" applyNumberFormat="1" applyFont="1" applyBorder="1"/>
    <xf numFmtId="0" fontId="1" fillId="0" borderId="14" xfId="0" applyNumberFormat="1" applyFont="1" applyBorder="1"/>
    <xf numFmtId="0" fontId="1" fillId="0" borderId="0" xfId="0" applyNumberFormat="1" applyFont="1" applyFill="1"/>
    <xf numFmtId="0" fontId="3" fillId="0" borderId="0" xfId="0" applyNumberFormat="1" applyFont="1" applyFill="1"/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12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1" fillId="0" borderId="11" xfId="0" applyNumberFormat="1" applyFont="1" applyFill="1" applyBorder="1"/>
    <xf numFmtId="0" fontId="3" fillId="0" borderId="11" xfId="0" applyNumberFormat="1" applyFont="1" applyFill="1" applyBorder="1"/>
    <xf numFmtId="0" fontId="1" fillId="0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/>
    <xf numFmtId="0" fontId="1" fillId="4" borderId="11" xfId="0" applyNumberFormat="1" applyFont="1" applyFill="1" applyBorder="1"/>
    <xf numFmtId="0" fontId="9" fillId="5" borderId="11" xfId="0" applyNumberFormat="1" applyFont="1" applyFill="1" applyBorder="1"/>
    <xf numFmtId="0" fontId="0" fillId="0" borderId="11" xfId="0" applyNumberFormat="1" applyFill="1" applyBorder="1"/>
    <xf numFmtId="0" fontId="1" fillId="6" borderId="11" xfId="0" applyNumberFormat="1" applyFont="1" applyFill="1" applyBorder="1"/>
    <xf numFmtId="0" fontId="0" fillId="0" borderId="11" xfId="0" applyNumberFormat="1" applyFont="1" applyFill="1" applyBorder="1"/>
    <xf numFmtId="0" fontId="10" fillId="0" borderId="11" xfId="0" applyNumberFormat="1" applyFont="1" applyFill="1" applyBorder="1" applyAlignment="1">
      <alignment horizontal="center"/>
    </xf>
    <xf numFmtId="0" fontId="8" fillId="0" borderId="11" xfId="0" applyNumberFormat="1" applyFont="1" applyBorder="1" applyAlignment="1">
      <alignment horizontal="left"/>
    </xf>
    <xf numFmtId="0" fontId="11" fillId="0" borderId="11" xfId="0" applyNumberFormat="1" applyFont="1" applyBorder="1"/>
    <xf numFmtId="0" fontId="2" fillId="0" borderId="11" xfId="0" applyNumberFormat="1" applyFont="1" applyBorder="1"/>
    <xf numFmtId="0" fontId="12" fillId="7" borderId="11" xfId="1" applyNumberFormat="1" applyFont="1" applyFill="1" applyBorder="1"/>
    <xf numFmtId="0" fontId="1" fillId="0" borderId="11" xfId="0" applyNumberFormat="1" applyFont="1" applyBorder="1"/>
    <xf numFmtId="0" fontId="3" fillId="0" borderId="11" xfId="0" applyNumberFormat="1" applyFont="1" applyBorder="1"/>
    <xf numFmtId="0" fontId="13" fillId="0" borderId="11" xfId="0" applyNumberFormat="1" applyFont="1" applyBorder="1"/>
    <xf numFmtId="0" fontId="8" fillId="0" borderId="11" xfId="0" applyNumberFormat="1" applyFont="1" applyBorder="1"/>
    <xf numFmtId="0" fontId="0" fillId="0" borderId="11" xfId="0" applyNumberFormat="1" applyFont="1" applyBorder="1"/>
    <xf numFmtId="0" fontId="10" fillId="0" borderId="11" xfId="1" applyNumberFormat="1" applyFont="1" applyFill="1" applyBorder="1" applyAlignment="1">
      <alignment horizontal="center"/>
    </xf>
    <xf numFmtId="0" fontId="1" fillId="0" borderId="11" xfId="1" applyNumberFormat="1" applyFont="1" applyFill="1" applyBorder="1"/>
    <xf numFmtId="0" fontId="9" fillId="0" borderId="11" xfId="0" applyNumberFormat="1" applyFont="1" applyFill="1" applyBorder="1"/>
    <xf numFmtId="0" fontId="1" fillId="0" borderId="11" xfId="0" applyNumberFormat="1" applyFont="1" applyBorder="1" applyAlignment="1">
      <alignment horizontal="center"/>
    </xf>
    <xf numFmtId="0" fontId="10" fillId="0" borderId="11" xfId="1" applyNumberFormat="1" applyFont="1" applyBorder="1" applyAlignment="1">
      <alignment horizontal="center"/>
    </xf>
    <xf numFmtId="0" fontId="0" fillId="0" borderId="11" xfId="0" applyNumberFormat="1" applyBorder="1"/>
    <xf numFmtId="0" fontId="10" fillId="0" borderId="11" xfId="0" applyNumberFormat="1" applyFont="1" applyBorder="1" applyAlignment="1">
      <alignment horizontal="center"/>
    </xf>
    <xf numFmtId="0" fontId="9" fillId="8" borderId="11" xfId="0" applyNumberFormat="1" applyFont="1" applyFill="1" applyBorder="1"/>
    <xf numFmtId="0" fontId="1" fillId="9" borderId="11" xfId="0" applyNumberFormat="1" applyFont="1" applyFill="1" applyBorder="1"/>
    <xf numFmtId="0" fontId="14" fillId="5" borderId="11" xfId="0" applyNumberFormat="1" applyFont="1" applyFill="1" applyBorder="1"/>
    <xf numFmtId="0" fontId="13" fillId="3" borderId="11" xfId="0" applyNumberFormat="1" applyFont="1" applyFill="1" applyBorder="1"/>
    <xf numFmtId="0" fontId="0" fillId="0" borderId="11" xfId="0" applyNumberFormat="1" applyBorder="1" applyAlignment="1">
      <alignment wrapText="1"/>
    </xf>
    <xf numFmtId="0" fontId="15" fillId="0" borderId="11" xfId="1" applyNumberFormat="1" applyFont="1" applyBorder="1"/>
    <xf numFmtId="0" fontId="4" fillId="0" borderId="11" xfId="1" applyNumberFormat="1" applyFont="1" applyBorder="1"/>
    <xf numFmtId="0" fontId="12" fillId="0" borderId="11" xfId="0" applyNumberFormat="1" applyFont="1" applyBorder="1" applyAlignment="1">
      <alignment horizontal="right"/>
    </xf>
    <xf numFmtId="0" fontId="12" fillId="10" borderId="11" xfId="0" applyNumberFormat="1" applyFont="1" applyFill="1" applyBorder="1"/>
    <xf numFmtId="0" fontId="16" fillId="10" borderId="11" xfId="0" applyNumberFormat="1" applyFont="1" applyFill="1" applyBorder="1"/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7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topLeftCell="D1" workbookViewId="0">
      <selection sqref="A1:AE78"/>
    </sheetView>
  </sheetViews>
  <sheetFormatPr baseColWidth="10" defaultRowHeight="15" x14ac:dyDescent="0.25"/>
  <cols>
    <col min="1" max="1" width="3.85546875" style="3" customWidth="1"/>
    <col min="2" max="2" width="11.42578125" style="3"/>
    <col min="3" max="3" width="32.85546875" style="3" customWidth="1"/>
    <col min="4" max="4" width="20.85546875" style="3" customWidth="1"/>
    <col min="5" max="7" width="11.42578125" style="3"/>
    <col min="8" max="8" width="0" style="3" hidden="1" customWidth="1"/>
    <col min="9" max="9" width="11.42578125" style="3"/>
    <col min="10" max="14" width="0" style="3" hidden="1" customWidth="1"/>
    <col min="15" max="15" width="11.42578125" style="3"/>
    <col min="16" max="16" width="0" style="3" hidden="1" customWidth="1"/>
    <col min="17" max="22" width="11.42578125" style="3"/>
    <col min="23" max="24" width="0" style="3" hidden="1" customWidth="1"/>
    <col min="25" max="25" width="11.42578125" style="3"/>
    <col min="26" max="26" width="0" style="3" hidden="1" customWidth="1"/>
    <col min="27" max="27" width="11.42578125" style="3"/>
    <col min="28" max="30" width="0" style="3" hidden="1" customWidth="1"/>
    <col min="31" max="16384" width="11.42578125" style="3"/>
  </cols>
  <sheetData>
    <row r="1" spans="1:3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1"/>
      <c r="AB1" s="1"/>
      <c r="AC1" s="1"/>
      <c r="AD1" s="1"/>
      <c r="AE1" s="1"/>
    </row>
    <row r="2" spans="1:3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1"/>
      <c r="AB2" s="1"/>
      <c r="AC2" s="1"/>
      <c r="AD2" s="1"/>
      <c r="AE2" s="1"/>
    </row>
    <row r="3" spans="1:3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</row>
    <row r="4" spans="1:31" ht="18.75" x14ac:dyDescent="0.25">
      <c r="A4" s="1"/>
      <c r="B4" s="66" t="s">
        <v>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67"/>
      <c r="Y4" s="66"/>
      <c r="Z4" s="66"/>
      <c r="AA4" s="66"/>
      <c r="AB4" s="66"/>
      <c r="AC4" s="66"/>
      <c r="AD4" s="66"/>
      <c r="AE4" s="66"/>
    </row>
    <row r="5" spans="1:31" ht="67.5" x14ac:dyDescent="0.25">
      <c r="A5" s="4"/>
      <c r="B5" s="5" t="s">
        <v>1</v>
      </c>
      <c r="C5" s="6" t="s">
        <v>2</v>
      </c>
      <c r="D5" s="7" t="s">
        <v>3</v>
      </c>
      <c r="E5" s="8" t="s">
        <v>4</v>
      </c>
      <c r="F5" s="9" t="s">
        <v>5</v>
      </c>
      <c r="G5" s="13" t="s">
        <v>6</v>
      </c>
      <c r="H5" s="10" t="s">
        <v>7</v>
      </c>
      <c r="I5" s="11" t="s">
        <v>8</v>
      </c>
      <c r="J5" s="12" t="s">
        <v>9</v>
      </c>
      <c r="K5" s="10" t="s">
        <v>10</v>
      </c>
      <c r="L5" s="10" t="s">
        <v>11</v>
      </c>
      <c r="M5" s="13" t="s">
        <v>12</v>
      </c>
      <c r="N5" s="13" t="s">
        <v>13</v>
      </c>
      <c r="O5" s="14" t="s">
        <v>14</v>
      </c>
      <c r="P5" s="7" t="s">
        <v>15</v>
      </c>
      <c r="Q5" s="7" t="s">
        <v>16</v>
      </c>
      <c r="R5" s="9" t="s">
        <v>17</v>
      </c>
      <c r="S5" s="9" t="s">
        <v>18</v>
      </c>
      <c r="T5" s="9" t="s">
        <v>19</v>
      </c>
      <c r="U5" s="14" t="s">
        <v>20</v>
      </c>
      <c r="V5" s="15" t="s">
        <v>21</v>
      </c>
      <c r="W5" s="16" t="s">
        <v>22</v>
      </c>
      <c r="X5" s="16" t="s">
        <v>23</v>
      </c>
      <c r="Y5" s="17" t="s">
        <v>24</v>
      </c>
      <c r="Z5" s="18" t="s">
        <v>25</v>
      </c>
      <c r="AA5" s="9" t="s">
        <v>26</v>
      </c>
      <c r="AB5" s="9" t="s">
        <v>27</v>
      </c>
      <c r="AC5" s="19" t="s">
        <v>28</v>
      </c>
      <c r="AD5" s="19" t="s">
        <v>29</v>
      </c>
      <c r="AE5" s="19" t="s">
        <v>30</v>
      </c>
    </row>
    <row r="6" spans="1:31" ht="15.75" x14ac:dyDescent="0.25">
      <c r="A6" s="1"/>
      <c r="B6" s="20" t="s">
        <v>31</v>
      </c>
      <c r="C6" s="21" t="s">
        <v>32</v>
      </c>
      <c r="D6" s="21"/>
      <c r="E6" s="22"/>
      <c r="F6" s="1"/>
      <c r="G6" s="1"/>
      <c r="H6" s="23"/>
      <c r="I6" s="1"/>
      <c r="J6" s="1"/>
      <c r="K6" s="1"/>
      <c r="L6" s="1"/>
      <c r="M6" s="1"/>
      <c r="N6" s="1"/>
      <c r="O6" s="22"/>
      <c r="P6" s="22"/>
      <c r="Q6" s="22"/>
      <c r="R6" s="1"/>
      <c r="S6" s="1"/>
      <c r="T6" s="1"/>
      <c r="U6" s="22"/>
      <c r="V6" s="1"/>
      <c r="W6" s="1"/>
      <c r="X6" s="1"/>
      <c r="Y6" s="22"/>
      <c r="Z6" s="2"/>
      <c r="AA6" s="1"/>
      <c r="AB6" s="1"/>
      <c r="AC6" s="1"/>
      <c r="AD6" s="1"/>
      <c r="AE6" s="1"/>
    </row>
    <row r="7" spans="1:31" ht="21" x14ac:dyDescent="0.35">
      <c r="A7" s="24"/>
      <c r="B7" s="30" t="s">
        <v>33</v>
      </c>
      <c r="C7" s="31" t="s">
        <v>34</v>
      </c>
      <c r="D7" s="30" t="s">
        <v>35</v>
      </c>
      <c r="E7" s="30">
        <v>24148.799999999999</v>
      </c>
      <c r="F7" s="32">
        <v>15</v>
      </c>
      <c r="G7" s="32"/>
      <c r="H7" s="33">
        <v>5000</v>
      </c>
      <c r="I7" s="30"/>
      <c r="J7" s="30"/>
      <c r="K7" s="30"/>
      <c r="L7" s="30"/>
      <c r="M7" s="30"/>
      <c r="N7" s="30"/>
      <c r="O7" s="30"/>
      <c r="P7" s="30"/>
      <c r="Q7" s="30">
        <f>E7+-O7</f>
        <v>24148.799999999999</v>
      </c>
      <c r="R7" s="30">
        <v>0</v>
      </c>
      <c r="S7" s="30"/>
      <c r="T7" s="30">
        <v>4885.82</v>
      </c>
      <c r="U7" s="30">
        <v>7.0000000000000007E-2</v>
      </c>
      <c r="V7" s="34">
        <f>ROUND(E7*0.115,2)</f>
        <v>2777.11</v>
      </c>
      <c r="W7" s="34"/>
      <c r="X7" s="30"/>
      <c r="Y7" s="30">
        <f>SUM(T7:V7)+H7</f>
        <v>12663</v>
      </c>
      <c r="Z7" s="35">
        <f>Q7-Y7</f>
        <v>11485.8</v>
      </c>
      <c r="AA7" s="36">
        <v>918.51</v>
      </c>
      <c r="AB7" s="30">
        <f>+E7*17.5%+E7*3%</f>
        <v>4950.5039999999999</v>
      </c>
      <c r="AC7" s="37">
        <f>ROUND(+E7*2%,2)</f>
        <v>482.98</v>
      </c>
      <c r="AD7" s="37"/>
      <c r="AE7" s="30">
        <f>SUM(AA7:AD7)</f>
        <v>6351.9940000000006</v>
      </c>
    </row>
    <row r="8" spans="1:31" ht="21" x14ac:dyDescent="0.35">
      <c r="A8" s="24"/>
      <c r="B8" s="38" t="s">
        <v>36</v>
      </c>
      <c r="C8" s="31" t="s">
        <v>37</v>
      </c>
      <c r="D8" s="30" t="s">
        <v>38</v>
      </c>
      <c r="E8" s="30">
        <v>6955</v>
      </c>
      <c r="F8" s="32">
        <v>15</v>
      </c>
      <c r="G8" s="32">
        <v>1000</v>
      </c>
      <c r="H8" s="30"/>
      <c r="I8" s="30"/>
      <c r="J8" s="30"/>
      <c r="K8" s="30"/>
      <c r="L8" s="30"/>
      <c r="M8" s="30"/>
      <c r="N8" s="30"/>
      <c r="O8" s="39"/>
      <c r="P8" s="30"/>
      <c r="Q8" s="30">
        <f>E8+-O8+G8</f>
        <v>7955</v>
      </c>
      <c r="R8" s="30">
        <v>0</v>
      </c>
      <c r="S8" s="30"/>
      <c r="T8" s="30">
        <v>988.1</v>
      </c>
      <c r="U8" s="30">
        <v>-0.13</v>
      </c>
      <c r="V8" s="34">
        <f>ROUND(E8*0.115,2)</f>
        <v>799.83</v>
      </c>
      <c r="W8" s="34">
        <f>ROUND(G8*0.115,2)</f>
        <v>115</v>
      </c>
      <c r="X8" s="30"/>
      <c r="Y8" s="30">
        <f>SUM(T8:W8)+H8</f>
        <v>1902.8000000000002</v>
      </c>
      <c r="Z8" s="35">
        <f>Q8-Y8</f>
        <v>6052.2</v>
      </c>
      <c r="AA8" s="36">
        <v>433.38</v>
      </c>
      <c r="AB8" s="30">
        <f>+E8*17.5%+E8*3%</f>
        <v>1425.7750000000001</v>
      </c>
      <c r="AC8" s="37">
        <f>ROUND(+E8*2%,2)</f>
        <v>139.1</v>
      </c>
      <c r="AD8" s="37">
        <f>ROUND(+G8*2%,2)</f>
        <v>20</v>
      </c>
      <c r="AE8" s="30">
        <f>SUM(AA8:AD8)</f>
        <v>2018.2550000000001</v>
      </c>
    </row>
    <row r="9" spans="1:31" ht="18.75" x14ac:dyDescent="0.3">
      <c r="A9" s="1"/>
      <c r="B9" s="40" t="s">
        <v>39</v>
      </c>
      <c r="C9" s="41"/>
      <c r="D9" s="42"/>
      <c r="E9" s="43">
        <f>SUM(E7:E8)</f>
        <v>31103.8</v>
      </c>
      <c r="F9" s="43"/>
      <c r="G9" s="43">
        <f>SUM(G7:G8)</f>
        <v>1000</v>
      </c>
      <c r="H9" s="43">
        <f>+H8+H7</f>
        <v>5000</v>
      </c>
      <c r="I9" s="43"/>
      <c r="J9" s="43"/>
      <c r="K9" s="43"/>
      <c r="L9" s="43"/>
      <c r="M9" s="43"/>
      <c r="N9" s="43"/>
      <c r="O9" s="43">
        <f>SUM(O7:O8)</f>
        <v>0</v>
      </c>
      <c r="P9" s="43">
        <f>SUM(P7:P8)</f>
        <v>0</v>
      </c>
      <c r="Q9" s="43">
        <f>SUM(Q7:Q8)</f>
        <v>32103.8</v>
      </c>
      <c r="R9" s="43">
        <f t="shared" ref="R9:AE9" si="0">SUM(R7:R8)</f>
        <v>0</v>
      </c>
      <c r="S9" s="43">
        <f t="shared" si="0"/>
        <v>0</v>
      </c>
      <c r="T9" s="43">
        <f t="shared" si="0"/>
        <v>5873.92</v>
      </c>
      <c r="U9" s="43">
        <f t="shared" si="0"/>
        <v>-0.06</v>
      </c>
      <c r="V9" s="43">
        <f>SUM(V7:V8)</f>
        <v>3576.94</v>
      </c>
      <c r="W9" s="43">
        <f>SUM(W7:W8)</f>
        <v>115</v>
      </c>
      <c r="X9" s="43"/>
      <c r="Y9" s="43">
        <f t="shared" si="0"/>
        <v>14565.8</v>
      </c>
      <c r="Z9" s="43">
        <f>SUM(Z7:Z8)</f>
        <v>17538</v>
      </c>
      <c r="AA9" s="43">
        <f t="shared" si="0"/>
        <v>1351.8899999999999</v>
      </c>
      <c r="AB9" s="43">
        <f t="shared" si="0"/>
        <v>6376.2790000000005</v>
      </c>
      <c r="AC9" s="43">
        <f t="shared" si="0"/>
        <v>622.08000000000004</v>
      </c>
      <c r="AD9" s="43">
        <f t="shared" si="0"/>
        <v>20</v>
      </c>
      <c r="AE9" s="43">
        <f t="shared" si="0"/>
        <v>8370.2489999999998</v>
      </c>
    </row>
    <row r="10" spans="1:31" ht="18.75" x14ac:dyDescent="0.3">
      <c r="A10" s="1"/>
      <c r="B10" s="44"/>
      <c r="C10" s="45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6"/>
      <c r="AA10" s="44"/>
      <c r="AB10" s="44"/>
      <c r="AC10" s="44"/>
      <c r="AD10" s="44"/>
      <c r="AE10" s="44"/>
    </row>
    <row r="11" spans="1:31" ht="18.75" x14ac:dyDescent="0.3">
      <c r="A11" s="1"/>
      <c r="B11" s="47" t="s">
        <v>40</v>
      </c>
      <c r="C11" s="41" t="s">
        <v>41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6"/>
      <c r="AA11" s="44"/>
      <c r="AB11" s="44"/>
      <c r="AC11" s="44"/>
      <c r="AD11" s="44"/>
      <c r="AE11" s="44"/>
    </row>
    <row r="12" spans="1:31" ht="21" x14ac:dyDescent="0.35">
      <c r="A12" s="24"/>
      <c r="B12" s="30" t="s">
        <v>42</v>
      </c>
      <c r="C12" s="31" t="s">
        <v>43</v>
      </c>
      <c r="D12" s="38" t="s">
        <v>44</v>
      </c>
      <c r="E12" s="30">
        <v>14250</v>
      </c>
      <c r="F12" s="32">
        <v>15</v>
      </c>
      <c r="G12" s="32"/>
      <c r="H12" s="30"/>
      <c r="I12" s="30"/>
      <c r="J12" s="30"/>
      <c r="K12" s="30"/>
      <c r="L12" s="30"/>
      <c r="M12" s="30"/>
      <c r="N12" s="30"/>
      <c r="O12" s="30"/>
      <c r="P12" s="30"/>
      <c r="Q12" s="30">
        <f>E12+-O12</f>
        <v>14250</v>
      </c>
      <c r="R12" s="30">
        <v>0</v>
      </c>
      <c r="S12" s="30"/>
      <c r="T12" s="30">
        <v>2352.86</v>
      </c>
      <c r="U12" s="30">
        <v>-0.01</v>
      </c>
      <c r="V12" s="34">
        <f>ROUND(E12*0.115,2)</f>
        <v>1638.75</v>
      </c>
      <c r="W12" s="34"/>
      <c r="X12" s="30"/>
      <c r="Y12" s="30">
        <f>SUM(T12:V12)+H12</f>
        <v>3991.6</v>
      </c>
      <c r="Z12" s="35">
        <f>Q12-Y12</f>
        <v>10258.4</v>
      </c>
      <c r="AA12" s="36">
        <v>639.21</v>
      </c>
      <c r="AB12" s="30">
        <f>ROUND(+E12*17.5%,2)+ROUND(E12*3%,2)</f>
        <v>2921.25</v>
      </c>
      <c r="AC12" s="37">
        <f>ROUND(+E12*2%,2)</f>
        <v>285</v>
      </c>
      <c r="AD12" s="37"/>
      <c r="AE12" s="30">
        <f>SUM(AA12:AD12)</f>
        <v>3845.46</v>
      </c>
    </row>
    <row r="13" spans="1:31" ht="21" x14ac:dyDescent="0.35">
      <c r="A13" s="1"/>
      <c r="B13" s="48" t="s">
        <v>45</v>
      </c>
      <c r="C13" s="31" t="s">
        <v>46</v>
      </c>
      <c r="D13" s="48" t="s">
        <v>47</v>
      </c>
      <c r="E13" s="30">
        <v>12500</v>
      </c>
      <c r="F13" s="32">
        <v>15</v>
      </c>
      <c r="G13" s="32"/>
      <c r="H13" s="30"/>
      <c r="I13" s="30"/>
      <c r="J13" s="30"/>
      <c r="K13" s="30"/>
      <c r="L13" s="30"/>
      <c r="M13" s="30"/>
      <c r="N13" s="30"/>
      <c r="O13" s="49"/>
      <c r="P13" s="50"/>
      <c r="Q13" s="30">
        <f t="shared" ref="Q13:Q15" si="1">E13+-O13</f>
        <v>12500</v>
      </c>
      <c r="R13" s="30">
        <v>0</v>
      </c>
      <c r="S13" s="30"/>
      <c r="T13" s="30">
        <v>1958.89</v>
      </c>
      <c r="U13" s="30">
        <v>0.01</v>
      </c>
      <c r="V13" s="34">
        <f>ROUND(E13*0.115,2)</f>
        <v>1437.5</v>
      </c>
      <c r="W13" s="34"/>
      <c r="X13" s="30"/>
      <c r="Y13" s="30">
        <f>SUM(T13:V13)+H13</f>
        <v>3396.4</v>
      </c>
      <c r="Z13" s="35">
        <f>Q13-Y13</f>
        <v>9103.6</v>
      </c>
      <c r="AA13" s="36">
        <v>589.83000000000004</v>
      </c>
      <c r="AB13" s="30">
        <f>ROUND(+E13*17.5%,2)+ROUND(E13*3%,2)</f>
        <v>2562.5</v>
      </c>
      <c r="AC13" s="37">
        <f>ROUND(+E13*2%,2)</f>
        <v>250</v>
      </c>
      <c r="AD13" s="37"/>
      <c r="AE13" s="30">
        <f t="shared" ref="AE13:AE24" si="2">SUM(AA13:AD13)</f>
        <v>3402.33</v>
      </c>
    </row>
    <row r="14" spans="1:31" ht="21" x14ac:dyDescent="0.35">
      <c r="A14" s="24"/>
      <c r="B14" s="30" t="s">
        <v>45</v>
      </c>
      <c r="C14" s="31" t="s">
        <v>48</v>
      </c>
      <c r="D14" s="30" t="s">
        <v>49</v>
      </c>
      <c r="E14" s="30"/>
      <c r="F14" s="32"/>
      <c r="G14" s="32"/>
      <c r="H14" s="30"/>
      <c r="I14" s="30"/>
      <c r="J14" s="30"/>
      <c r="K14" s="30"/>
      <c r="L14" s="30"/>
      <c r="M14" s="30"/>
      <c r="N14" s="30"/>
      <c r="O14" s="49"/>
      <c r="P14" s="50"/>
      <c r="Q14" s="30">
        <f t="shared" si="1"/>
        <v>0</v>
      </c>
      <c r="R14" s="30"/>
      <c r="S14" s="30"/>
      <c r="T14" s="30"/>
      <c r="U14" s="30"/>
      <c r="V14" s="30"/>
      <c r="W14" s="30"/>
      <c r="X14" s="30"/>
      <c r="Y14" s="30"/>
      <c r="Z14" s="51"/>
      <c r="AA14" s="36"/>
      <c r="AB14" s="30"/>
      <c r="AC14" s="30"/>
      <c r="AD14" s="30"/>
      <c r="AE14" s="30">
        <f t="shared" si="2"/>
        <v>0</v>
      </c>
    </row>
    <row r="15" spans="1:31" ht="21" x14ac:dyDescent="0.35">
      <c r="A15" s="24"/>
      <c r="B15" s="30" t="s">
        <v>50</v>
      </c>
      <c r="C15" s="31" t="s">
        <v>51</v>
      </c>
      <c r="D15" s="38" t="s">
        <v>52</v>
      </c>
      <c r="E15" s="30">
        <v>9525</v>
      </c>
      <c r="F15" s="32">
        <v>15</v>
      </c>
      <c r="G15" s="32"/>
      <c r="H15" s="33">
        <v>1000</v>
      </c>
      <c r="I15" s="30"/>
      <c r="J15" s="30"/>
      <c r="K15" s="30"/>
      <c r="L15" s="30"/>
      <c r="M15" s="30"/>
      <c r="N15" s="30"/>
      <c r="O15" s="49">
        <v>40.82</v>
      </c>
      <c r="P15" s="50"/>
      <c r="Q15" s="30">
        <f t="shared" si="1"/>
        <v>9484.18</v>
      </c>
      <c r="R15" s="30">
        <v>0</v>
      </c>
      <c r="S15" s="30"/>
      <c r="T15" s="30">
        <v>1323.44</v>
      </c>
      <c r="U15" s="30">
        <v>-0.04</v>
      </c>
      <c r="V15" s="34">
        <f>ROUND(E15*0.115,2)</f>
        <v>1095.3800000000001</v>
      </c>
      <c r="W15" s="34"/>
      <c r="X15" s="30"/>
      <c r="Y15" s="30">
        <f t="shared" ref="Y15" si="3">SUM(T15:V15)+H15</f>
        <v>3418.78</v>
      </c>
      <c r="Z15" s="35">
        <f t="shared" ref="Z15:Z24" si="4">Q15-Y15</f>
        <v>6065.4</v>
      </c>
      <c r="AA15" s="36">
        <v>505.89</v>
      </c>
      <c r="AB15" s="30">
        <f>ROUND(+E15*17.5%,2)+ROUND(E15*3%,2)</f>
        <v>1952.63</v>
      </c>
      <c r="AC15" s="37">
        <f>ROUND(+E15*2%,2)</f>
        <v>190.5</v>
      </c>
      <c r="AD15" s="37"/>
      <c r="AE15" s="30">
        <f t="shared" si="2"/>
        <v>2649.02</v>
      </c>
    </row>
    <row r="16" spans="1:31" ht="21" x14ac:dyDescent="0.35">
      <c r="A16" s="1"/>
      <c r="B16" s="44" t="s">
        <v>53</v>
      </c>
      <c r="C16" s="45" t="s">
        <v>54</v>
      </c>
      <c r="D16" s="44" t="s">
        <v>55</v>
      </c>
      <c r="E16" s="44">
        <v>5717.23</v>
      </c>
      <c r="F16" s="52">
        <v>15</v>
      </c>
      <c r="G16" s="52">
        <v>1000</v>
      </c>
      <c r="H16" s="33">
        <v>2734</v>
      </c>
      <c r="I16" s="44"/>
      <c r="J16" s="44"/>
      <c r="K16" s="44"/>
      <c r="L16" s="44"/>
      <c r="M16" s="44"/>
      <c r="N16" s="44"/>
      <c r="O16" s="53"/>
      <c r="P16" s="44"/>
      <c r="Q16" s="30">
        <f>E16+-O16+G16</f>
        <v>6717.23</v>
      </c>
      <c r="R16" s="44">
        <v>0</v>
      </c>
      <c r="S16" s="44"/>
      <c r="T16" s="44">
        <v>723.7</v>
      </c>
      <c r="U16" s="44">
        <v>0.05</v>
      </c>
      <c r="V16" s="34">
        <f>ROUND(E16*0.115,2)</f>
        <v>657.48</v>
      </c>
      <c r="W16" s="34">
        <f>ROUND(G16*0.115,2)</f>
        <v>115</v>
      </c>
      <c r="X16" s="30"/>
      <c r="Y16" s="44">
        <f>SUM(T16:W16)+H16</f>
        <v>4230.2299999999996</v>
      </c>
      <c r="Z16" s="35">
        <f t="shared" si="4"/>
        <v>2487</v>
      </c>
      <c r="AA16" s="54">
        <v>398.45</v>
      </c>
      <c r="AB16" s="44">
        <f>ROUND(+E16*17.5%,2)+ROUND(E16*3%,2)</f>
        <v>1172.04</v>
      </c>
      <c r="AC16" s="37">
        <f>ROUND(+E16*2%,2)</f>
        <v>114.34</v>
      </c>
      <c r="AD16" s="37">
        <f>ROUND(+G16*2%,2)</f>
        <v>20</v>
      </c>
      <c r="AE16" s="30">
        <f t="shared" si="2"/>
        <v>1704.83</v>
      </c>
    </row>
    <row r="17" spans="1:31" ht="21" x14ac:dyDescent="0.35">
      <c r="A17" s="1"/>
      <c r="B17" s="54" t="s">
        <v>56</v>
      </c>
      <c r="C17" s="45" t="s">
        <v>57</v>
      </c>
      <c r="D17" s="54" t="s">
        <v>58</v>
      </c>
      <c r="E17" s="44">
        <v>5717.23</v>
      </c>
      <c r="F17" s="52">
        <v>15</v>
      </c>
      <c r="G17" s="52">
        <v>1000</v>
      </c>
      <c r="H17" s="33">
        <v>703.24</v>
      </c>
      <c r="I17" s="44"/>
      <c r="J17" s="44"/>
      <c r="K17" s="44"/>
      <c r="L17" s="44"/>
      <c r="M17" s="44"/>
      <c r="N17" s="44"/>
      <c r="O17" s="55"/>
      <c r="P17" s="44"/>
      <c r="Q17" s="30">
        <f t="shared" ref="Q17:Q24" si="5">E17+-O17+G17</f>
        <v>6717.23</v>
      </c>
      <c r="R17" s="44"/>
      <c r="S17" s="44"/>
      <c r="T17" s="44">
        <v>723.7</v>
      </c>
      <c r="U17" s="44">
        <v>0.01</v>
      </c>
      <c r="V17" s="34">
        <f>ROUND(E17*0.115,2)</f>
        <v>657.48</v>
      </c>
      <c r="W17" s="34">
        <f t="shared" ref="W17:W23" si="6">ROUND(G17*0.115,2)</f>
        <v>115</v>
      </c>
      <c r="X17" s="30"/>
      <c r="Y17" s="44">
        <f t="shared" ref="Y17:Y24" si="7">SUM(T17:W17)+H17</f>
        <v>2199.4300000000003</v>
      </c>
      <c r="Z17" s="35">
        <f t="shared" si="4"/>
        <v>4517.7999999999993</v>
      </c>
      <c r="AA17" s="54">
        <v>398.45</v>
      </c>
      <c r="AB17" s="44">
        <f>ROUND(+E17*17.5%,2)+ROUND(E17*3%,2)</f>
        <v>1172.04</v>
      </c>
      <c r="AC17" s="37">
        <f>ROUND(+E17*2%,2)</f>
        <v>114.34</v>
      </c>
      <c r="AD17" s="37">
        <f t="shared" ref="AD17:AD23" si="8">ROUND(+G17*2%,2)</f>
        <v>20</v>
      </c>
      <c r="AE17" s="30">
        <f t="shared" si="2"/>
        <v>1704.83</v>
      </c>
    </row>
    <row r="18" spans="1:31" ht="21" x14ac:dyDescent="0.35">
      <c r="A18" s="1"/>
      <c r="B18" s="44" t="s">
        <v>59</v>
      </c>
      <c r="C18" s="45" t="s">
        <v>60</v>
      </c>
      <c r="D18" s="44" t="s">
        <v>61</v>
      </c>
      <c r="E18" s="44">
        <v>5169.53</v>
      </c>
      <c r="F18" s="52">
        <v>15</v>
      </c>
      <c r="G18" s="52">
        <v>1300</v>
      </c>
      <c r="H18" s="33">
        <v>2077</v>
      </c>
      <c r="I18" s="44"/>
      <c r="J18" s="44"/>
      <c r="K18" s="44"/>
      <c r="L18" s="44"/>
      <c r="M18" s="44"/>
      <c r="N18" s="44"/>
      <c r="O18" s="55"/>
      <c r="P18" s="44"/>
      <c r="Q18" s="30">
        <f t="shared" si="5"/>
        <v>6469.53</v>
      </c>
      <c r="R18" s="44"/>
      <c r="S18" s="44"/>
      <c r="T18" s="44">
        <v>675.38</v>
      </c>
      <c r="U18" s="44">
        <v>-0.05</v>
      </c>
      <c r="V18" s="34">
        <f>ROUND(E18*0.115,2)</f>
        <v>594.5</v>
      </c>
      <c r="W18" s="34">
        <f t="shared" si="6"/>
        <v>149.5</v>
      </c>
      <c r="X18" s="30"/>
      <c r="Y18" s="44">
        <f t="shared" si="7"/>
        <v>3496.33</v>
      </c>
      <c r="Z18" s="35">
        <f t="shared" si="4"/>
        <v>2973.2</v>
      </c>
      <c r="AA18" s="54">
        <v>383</v>
      </c>
      <c r="AB18" s="44">
        <f>ROUND(+E18*17.5%,2)+ROUND(E18*3%,2)</f>
        <v>1059.76</v>
      </c>
      <c r="AC18" s="37">
        <f>ROUND(+E18*2%,2)</f>
        <v>103.39</v>
      </c>
      <c r="AD18" s="37">
        <f t="shared" si="8"/>
        <v>26</v>
      </c>
      <c r="AE18" s="30">
        <f t="shared" si="2"/>
        <v>1572.15</v>
      </c>
    </row>
    <row r="19" spans="1:31" ht="21" x14ac:dyDescent="0.35">
      <c r="A19" s="1"/>
      <c r="B19" s="44" t="s">
        <v>62</v>
      </c>
      <c r="C19" s="45" t="s">
        <v>63</v>
      </c>
      <c r="D19" s="44" t="s">
        <v>64</v>
      </c>
      <c r="E19" s="44">
        <v>5717.23</v>
      </c>
      <c r="F19" s="52">
        <v>15</v>
      </c>
      <c r="G19" s="52">
        <v>1000</v>
      </c>
      <c r="H19" s="30"/>
      <c r="I19" s="55"/>
      <c r="J19" s="55"/>
      <c r="K19" s="55"/>
      <c r="L19" s="55"/>
      <c r="M19" s="55"/>
      <c r="N19" s="55"/>
      <c r="O19" s="53">
        <v>0.9</v>
      </c>
      <c r="P19" s="44"/>
      <c r="Q19" s="30">
        <f t="shared" si="5"/>
        <v>6716.33</v>
      </c>
      <c r="R19" s="44"/>
      <c r="S19" s="44"/>
      <c r="T19" s="44">
        <v>723.7</v>
      </c>
      <c r="U19" s="44">
        <v>-0.05</v>
      </c>
      <c r="V19" s="34">
        <f t="shared" ref="V19:V24" si="9">ROUND(E19*0.115,2)</f>
        <v>657.48</v>
      </c>
      <c r="W19" s="34">
        <f t="shared" si="6"/>
        <v>115</v>
      </c>
      <c r="X19" s="30"/>
      <c r="Y19" s="44">
        <f t="shared" si="7"/>
        <v>1496.13</v>
      </c>
      <c r="Z19" s="35">
        <f t="shared" si="4"/>
        <v>5220.2</v>
      </c>
      <c r="AA19" s="54">
        <v>398.45</v>
      </c>
      <c r="AB19" s="44">
        <f t="shared" ref="AB19:AB24" si="10">ROUND(+E19*17.5%,2)+ROUND(E19*3%,2)</f>
        <v>1172.04</v>
      </c>
      <c r="AC19" s="37">
        <f t="shared" ref="AC19:AC24" si="11">ROUND(+E19*2%,2)</f>
        <v>114.34</v>
      </c>
      <c r="AD19" s="37">
        <f t="shared" si="8"/>
        <v>20</v>
      </c>
      <c r="AE19" s="30">
        <f t="shared" si="2"/>
        <v>1704.83</v>
      </c>
    </row>
    <row r="20" spans="1:31" ht="21" x14ac:dyDescent="0.35">
      <c r="A20" s="1"/>
      <c r="B20" s="54" t="s">
        <v>65</v>
      </c>
      <c r="C20" s="45" t="s">
        <v>66</v>
      </c>
      <c r="D20" s="54" t="s">
        <v>61</v>
      </c>
      <c r="E20" s="44">
        <v>5169.53</v>
      </c>
      <c r="F20" s="52">
        <v>15</v>
      </c>
      <c r="G20" s="52">
        <v>1300</v>
      </c>
      <c r="H20" s="33">
        <v>2423</v>
      </c>
      <c r="I20" s="44"/>
      <c r="J20" s="44"/>
      <c r="K20" s="44"/>
      <c r="L20" s="44"/>
      <c r="M20" s="44"/>
      <c r="N20" s="44"/>
      <c r="O20" s="55"/>
      <c r="P20" s="44"/>
      <c r="Q20" s="30">
        <f t="shared" si="5"/>
        <v>6469.53</v>
      </c>
      <c r="R20" s="44"/>
      <c r="S20" s="44"/>
      <c r="T20" s="44">
        <v>675.38</v>
      </c>
      <c r="U20" s="44">
        <v>-0.05</v>
      </c>
      <c r="V20" s="34">
        <f t="shared" si="9"/>
        <v>594.5</v>
      </c>
      <c r="W20" s="34">
        <f t="shared" si="6"/>
        <v>149.5</v>
      </c>
      <c r="X20" s="30"/>
      <c r="Y20" s="44">
        <f t="shared" si="7"/>
        <v>3842.33</v>
      </c>
      <c r="Z20" s="35">
        <f t="shared" si="4"/>
        <v>2627.2</v>
      </c>
      <c r="AA20" s="54">
        <v>383</v>
      </c>
      <c r="AB20" s="44">
        <f t="shared" si="10"/>
        <v>1059.76</v>
      </c>
      <c r="AC20" s="37">
        <f t="shared" si="11"/>
        <v>103.39</v>
      </c>
      <c r="AD20" s="37">
        <f t="shared" si="8"/>
        <v>26</v>
      </c>
      <c r="AE20" s="30">
        <f t="shared" si="2"/>
        <v>1572.15</v>
      </c>
    </row>
    <row r="21" spans="1:31" ht="21" x14ac:dyDescent="0.35">
      <c r="A21" s="24"/>
      <c r="B21" s="36" t="s">
        <v>67</v>
      </c>
      <c r="C21" s="31" t="s">
        <v>68</v>
      </c>
      <c r="D21" s="36" t="s">
        <v>69</v>
      </c>
      <c r="E21" s="30">
        <v>5528.8</v>
      </c>
      <c r="F21" s="32">
        <v>15</v>
      </c>
      <c r="G21" s="32">
        <v>1000</v>
      </c>
      <c r="H21" s="30"/>
      <c r="I21" s="39"/>
      <c r="J21" s="39"/>
      <c r="K21" s="39"/>
      <c r="L21" s="39"/>
      <c r="M21" s="39"/>
      <c r="N21" s="39"/>
      <c r="O21" s="49"/>
      <c r="P21" s="30"/>
      <c r="Q21" s="30">
        <f t="shared" si="5"/>
        <v>6528.8</v>
      </c>
      <c r="R21" s="30"/>
      <c r="S21" s="30"/>
      <c r="T21" s="30">
        <v>686</v>
      </c>
      <c r="U21" s="30">
        <v>-0.21</v>
      </c>
      <c r="V21" s="34">
        <f t="shared" si="9"/>
        <v>635.80999999999995</v>
      </c>
      <c r="W21" s="34">
        <f t="shared" si="6"/>
        <v>115</v>
      </c>
      <c r="X21" s="30"/>
      <c r="Y21" s="44">
        <f t="shared" si="7"/>
        <v>1436.6</v>
      </c>
      <c r="Z21" s="51">
        <f t="shared" si="4"/>
        <v>5092.2000000000007</v>
      </c>
      <c r="AA21" s="36">
        <v>393.14</v>
      </c>
      <c r="AB21" s="44">
        <f t="shared" si="10"/>
        <v>1133.4000000000001</v>
      </c>
      <c r="AC21" s="37">
        <f t="shared" si="11"/>
        <v>110.58</v>
      </c>
      <c r="AD21" s="37">
        <f t="shared" si="8"/>
        <v>20</v>
      </c>
      <c r="AE21" s="30">
        <f t="shared" si="2"/>
        <v>1657.12</v>
      </c>
    </row>
    <row r="22" spans="1:31" ht="21" x14ac:dyDescent="0.35">
      <c r="A22" s="1"/>
      <c r="B22" s="36" t="s">
        <v>70</v>
      </c>
      <c r="C22" s="45" t="s">
        <v>71</v>
      </c>
      <c r="D22" s="54" t="s">
        <v>72</v>
      </c>
      <c r="E22" s="44">
        <v>6955</v>
      </c>
      <c r="F22" s="52">
        <v>15</v>
      </c>
      <c r="G22" s="52">
        <v>1000</v>
      </c>
      <c r="H22" s="30"/>
      <c r="I22" s="44"/>
      <c r="J22" s="44"/>
      <c r="K22" s="44"/>
      <c r="L22" s="44"/>
      <c r="M22" s="44"/>
      <c r="N22" s="44"/>
      <c r="O22" s="55"/>
      <c r="P22" s="44"/>
      <c r="Q22" s="30">
        <f t="shared" si="5"/>
        <v>7955</v>
      </c>
      <c r="R22" s="44"/>
      <c r="S22" s="44"/>
      <c r="T22" s="30">
        <v>988.1</v>
      </c>
      <c r="U22" s="44">
        <v>7.0000000000000007E-2</v>
      </c>
      <c r="V22" s="34">
        <f t="shared" si="9"/>
        <v>799.83</v>
      </c>
      <c r="W22" s="34">
        <f t="shared" si="6"/>
        <v>115</v>
      </c>
      <c r="X22" s="30"/>
      <c r="Y22" s="44">
        <f t="shared" si="7"/>
        <v>1903</v>
      </c>
      <c r="Z22" s="35">
        <f t="shared" si="4"/>
        <v>6052</v>
      </c>
      <c r="AA22" s="54">
        <v>433.38</v>
      </c>
      <c r="AB22" s="44">
        <f t="shared" si="10"/>
        <v>1425.7800000000002</v>
      </c>
      <c r="AC22" s="37">
        <f t="shared" si="11"/>
        <v>139.1</v>
      </c>
      <c r="AD22" s="37">
        <f t="shared" si="8"/>
        <v>20</v>
      </c>
      <c r="AE22" s="30">
        <f t="shared" si="2"/>
        <v>2018.2600000000002</v>
      </c>
    </row>
    <row r="23" spans="1:31" ht="21" x14ac:dyDescent="0.35">
      <c r="A23" s="1"/>
      <c r="B23" s="48" t="s">
        <v>73</v>
      </c>
      <c r="C23" s="45" t="s">
        <v>74</v>
      </c>
      <c r="D23" s="48" t="s">
        <v>75</v>
      </c>
      <c r="E23" s="44">
        <v>8214.2800000000007</v>
      </c>
      <c r="F23" s="52">
        <v>15</v>
      </c>
      <c r="G23" s="52">
        <v>900</v>
      </c>
      <c r="H23" s="44"/>
      <c r="I23" s="44"/>
      <c r="J23" s="44"/>
      <c r="K23" s="44"/>
      <c r="L23" s="44"/>
      <c r="M23" s="44"/>
      <c r="N23" s="44"/>
      <c r="O23" s="53"/>
      <c r="P23" s="44"/>
      <c r="Q23" s="30">
        <f t="shared" si="5"/>
        <v>9114.2800000000007</v>
      </c>
      <c r="R23" s="44">
        <v>0</v>
      </c>
      <c r="S23" s="44"/>
      <c r="T23" s="44">
        <v>1235.71</v>
      </c>
      <c r="U23" s="44">
        <v>-0.17</v>
      </c>
      <c r="V23" s="34">
        <f t="shared" si="9"/>
        <v>944.64</v>
      </c>
      <c r="W23" s="34">
        <f t="shared" si="6"/>
        <v>103.5</v>
      </c>
      <c r="X23" s="30"/>
      <c r="Y23" s="44">
        <f t="shared" si="7"/>
        <v>2283.6799999999998</v>
      </c>
      <c r="Z23" s="35">
        <f t="shared" si="4"/>
        <v>6830.6</v>
      </c>
      <c r="AA23" s="54">
        <v>468.9</v>
      </c>
      <c r="AB23" s="44">
        <f t="shared" si="10"/>
        <v>1683.93</v>
      </c>
      <c r="AC23" s="37">
        <f t="shared" si="11"/>
        <v>164.29</v>
      </c>
      <c r="AD23" s="37">
        <f t="shared" si="8"/>
        <v>18</v>
      </c>
      <c r="AE23" s="30">
        <f t="shared" si="2"/>
        <v>2335.12</v>
      </c>
    </row>
    <row r="24" spans="1:31" ht="21" x14ac:dyDescent="0.35">
      <c r="A24" s="1"/>
      <c r="B24" s="48" t="s">
        <v>76</v>
      </c>
      <c r="C24" s="45" t="s">
        <v>77</v>
      </c>
      <c r="D24" s="48" t="s">
        <v>72</v>
      </c>
      <c r="E24" s="44">
        <v>5500</v>
      </c>
      <c r="F24" s="52">
        <v>15</v>
      </c>
      <c r="G24" s="52">
        <v>500</v>
      </c>
      <c r="H24" s="44"/>
      <c r="I24" s="44"/>
      <c r="J24" s="44"/>
      <c r="K24" s="44"/>
      <c r="L24" s="44"/>
      <c r="M24" s="44"/>
      <c r="N24" s="44"/>
      <c r="O24" s="53"/>
      <c r="P24" s="44"/>
      <c r="Q24" s="30">
        <f t="shared" si="5"/>
        <v>6000</v>
      </c>
      <c r="R24" s="44">
        <v>0</v>
      </c>
      <c r="S24" s="44"/>
      <c r="T24" s="44">
        <v>591.24</v>
      </c>
      <c r="U24" s="44">
        <v>0.06</v>
      </c>
      <c r="V24" s="34">
        <f t="shared" si="9"/>
        <v>632.5</v>
      </c>
      <c r="W24" s="34"/>
      <c r="X24" s="30"/>
      <c r="Y24" s="44">
        <f t="shared" si="7"/>
        <v>1223.8</v>
      </c>
      <c r="Z24" s="35">
        <f t="shared" si="4"/>
        <v>4776.2</v>
      </c>
      <c r="AA24" s="54">
        <v>392.32</v>
      </c>
      <c r="AB24" s="44">
        <f t="shared" si="10"/>
        <v>1127.5</v>
      </c>
      <c r="AC24" s="37">
        <f t="shared" si="11"/>
        <v>110</v>
      </c>
      <c r="AD24" s="37"/>
      <c r="AE24" s="30">
        <f t="shared" si="2"/>
        <v>1629.82</v>
      </c>
    </row>
    <row r="25" spans="1:31" ht="18.75" x14ac:dyDescent="0.3">
      <c r="A25" s="1"/>
      <c r="B25" s="47" t="s">
        <v>39</v>
      </c>
      <c r="C25" s="41"/>
      <c r="D25" s="42"/>
      <c r="E25" s="43">
        <f>SUM(E12:E24)</f>
        <v>89963.829999999987</v>
      </c>
      <c r="F25" s="43"/>
      <c r="G25" s="43">
        <f>SUM(G12:G24)</f>
        <v>9000</v>
      </c>
      <c r="H25" s="43">
        <f>SUM(H12:H24)</f>
        <v>8937.24</v>
      </c>
      <c r="I25" s="43" t="e">
        <f>+#REF!+I18+I16+I12+I14+I15+I19</f>
        <v>#REF!</v>
      </c>
      <c r="J25" s="43"/>
      <c r="K25" s="43"/>
      <c r="L25" s="43"/>
      <c r="M25" s="43"/>
      <c r="N25" s="43"/>
      <c r="O25" s="43">
        <f>SUM(O12:O22)</f>
        <v>41.72</v>
      </c>
      <c r="P25" s="43">
        <f>SUM(P12:P22)</f>
        <v>0</v>
      </c>
      <c r="Q25" s="43">
        <f t="shared" ref="Q25:AE25" si="12">SUM(Q12:Q24)</f>
        <v>98922.11</v>
      </c>
      <c r="R25" s="43">
        <f t="shared" si="12"/>
        <v>0</v>
      </c>
      <c r="S25" s="43">
        <f t="shared" si="12"/>
        <v>0</v>
      </c>
      <c r="T25" s="43">
        <f t="shared" si="12"/>
        <v>12658.1</v>
      </c>
      <c r="U25" s="43">
        <f t="shared" si="12"/>
        <v>-0.37999999999999995</v>
      </c>
      <c r="V25" s="43">
        <f t="shared" si="12"/>
        <v>10345.849999999999</v>
      </c>
      <c r="W25" s="43">
        <f t="shared" si="12"/>
        <v>977.5</v>
      </c>
      <c r="X25" s="43"/>
      <c r="Y25" s="43">
        <f t="shared" si="12"/>
        <v>32918.310000000005</v>
      </c>
      <c r="Z25" s="43">
        <f t="shared" si="12"/>
        <v>66003.8</v>
      </c>
      <c r="AA25" s="43">
        <f t="shared" si="12"/>
        <v>5384.0199999999986</v>
      </c>
      <c r="AB25" s="43">
        <f t="shared" si="12"/>
        <v>18442.629999999997</v>
      </c>
      <c r="AC25" s="43">
        <f t="shared" si="12"/>
        <v>1799.27</v>
      </c>
      <c r="AD25" s="43">
        <f t="shared" si="12"/>
        <v>170</v>
      </c>
      <c r="AE25" s="43">
        <f t="shared" si="12"/>
        <v>25795.919999999995</v>
      </c>
    </row>
    <row r="26" spans="1:31" ht="18.75" x14ac:dyDescent="0.3">
      <c r="A26" s="1"/>
      <c r="B26" s="47"/>
      <c r="C26" s="45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6"/>
      <c r="AA26" s="44"/>
      <c r="AB26" s="44"/>
      <c r="AC26" s="44"/>
      <c r="AD26" s="44"/>
      <c r="AE26" s="44"/>
    </row>
    <row r="27" spans="1:31" ht="18.75" x14ac:dyDescent="0.3">
      <c r="A27" s="1"/>
      <c r="B27" s="47" t="s">
        <v>78</v>
      </c>
      <c r="C27" s="41" t="s">
        <v>79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6"/>
      <c r="AA27" s="44"/>
      <c r="AB27" s="44"/>
      <c r="AC27" s="44"/>
      <c r="AD27" s="44"/>
      <c r="AE27" s="44"/>
    </row>
    <row r="28" spans="1:31" ht="21" x14ac:dyDescent="0.35">
      <c r="A28" s="1"/>
      <c r="B28" s="44" t="s">
        <v>80</v>
      </c>
      <c r="C28" s="45" t="s">
        <v>81</v>
      </c>
      <c r="D28" s="54" t="s">
        <v>82</v>
      </c>
      <c r="E28" s="44">
        <v>8007.06</v>
      </c>
      <c r="F28" s="52">
        <v>15</v>
      </c>
      <c r="G28" s="52">
        <v>900</v>
      </c>
      <c r="H28" s="44"/>
      <c r="I28" s="44"/>
      <c r="J28" s="44"/>
      <c r="K28" s="44"/>
      <c r="L28" s="44"/>
      <c r="M28" s="44"/>
      <c r="N28" s="44"/>
      <c r="O28" s="55"/>
      <c r="P28" s="44"/>
      <c r="Q28" s="44">
        <f>E28+-O28+G28</f>
        <v>8907.0600000000013</v>
      </c>
      <c r="R28" s="44">
        <v>0</v>
      </c>
      <c r="S28" s="44"/>
      <c r="T28" s="44">
        <v>1191.43</v>
      </c>
      <c r="U28" s="44">
        <v>0.12</v>
      </c>
      <c r="V28" s="34">
        <f>ROUND(E28*0.115,2)</f>
        <v>920.81</v>
      </c>
      <c r="W28" s="34">
        <f>ROUND(G28*0.115,2)</f>
        <v>103.5</v>
      </c>
      <c r="X28" s="30"/>
      <c r="Y28" s="44">
        <f>SUM(T28:W28)+H28</f>
        <v>2215.8599999999997</v>
      </c>
      <c r="Z28" s="35">
        <f>Q28-Y28</f>
        <v>6691.2000000000016</v>
      </c>
      <c r="AA28" s="44">
        <v>463.06</v>
      </c>
      <c r="AB28" s="44">
        <f>ROUND(+E28*17.5%,2)+ROUND(E28*3%,2)</f>
        <v>1641.45</v>
      </c>
      <c r="AC28" s="37">
        <f>ROUND(+E28*2%,2)</f>
        <v>160.13999999999999</v>
      </c>
      <c r="AD28" s="37">
        <f>ROUND(+G28*2%,2)</f>
        <v>18</v>
      </c>
      <c r="AE28" s="34">
        <f>SUM(AA28:AD28)</f>
        <v>2282.65</v>
      </c>
    </row>
    <row r="29" spans="1:31" ht="21" x14ac:dyDescent="0.35">
      <c r="A29" s="1"/>
      <c r="B29" s="44" t="s">
        <v>83</v>
      </c>
      <c r="C29" s="45" t="s">
        <v>84</v>
      </c>
      <c r="D29" s="54" t="s">
        <v>85</v>
      </c>
      <c r="E29" s="44">
        <v>8007.06</v>
      </c>
      <c r="F29" s="52">
        <v>15</v>
      </c>
      <c r="G29" s="52">
        <v>900</v>
      </c>
      <c r="H29" s="44"/>
      <c r="I29" s="44"/>
      <c r="J29" s="44"/>
      <c r="K29" s="44"/>
      <c r="L29" s="44"/>
      <c r="M29" s="44"/>
      <c r="N29" s="44"/>
      <c r="O29" s="53"/>
      <c r="P29" s="44"/>
      <c r="Q29" s="44">
        <f t="shared" ref="Q29:Q31" si="13">E29+-O29+G29</f>
        <v>8907.0600000000013</v>
      </c>
      <c r="R29" s="44">
        <v>0</v>
      </c>
      <c r="S29" s="44"/>
      <c r="T29" s="44">
        <v>1191.43</v>
      </c>
      <c r="U29" s="44">
        <v>-0.08</v>
      </c>
      <c r="V29" s="34">
        <f>ROUND(E29*0.115,2)</f>
        <v>920.81</v>
      </c>
      <c r="W29" s="34">
        <f t="shared" ref="W29:W31" si="14">ROUND(G29*0.115,2)</f>
        <v>103.5</v>
      </c>
      <c r="X29" s="30"/>
      <c r="Y29" s="44">
        <f t="shared" ref="Y29:Y31" si="15">SUM(T29:W29)+H29</f>
        <v>2215.66</v>
      </c>
      <c r="Z29" s="35">
        <f>Q29-Y29</f>
        <v>6691.4000000000015</v>
      </c>
      <c r="AA29" s="44">
        <v>463.06</v>
      </c>
      <c r="AB29" s="44">
        <f>ROUND(+E29*17.5%,2)+ROUND(E29*3%,2)</f>
        <v>1641.45</v>
      </c>
      <c r="AC29" s="37">
        <f>ROUND(+E29*2%,2)</f>
        <v>160.13999999999999</v>
      </c>
      <c r="AD29" s="37">
        <f t="shared" ref="AD29:AD31" si="16">ROUND(+G29*2%,2)</f>
        <v>18</v>
      </c>
      <c r="AE29" s="34">
        <f t="shared" ref="AE29:AE31" si="17">SUM(AA29:AD29)</f>
        <v>2282.65</v>
      </c>
    </row>
    <row r="30" spans="1:31" ht="21" x14ac:dyDescent="0.35">
      <c r="A30" s="1"/>
      <c r="B30" s="44" t="s">
        <v>86</v>
      </c>
      <c r="C30" s="45" t="s">
        <v>87</v>
      </c>
      <c r="D30" s="48" t="s">
        <v>88</v>
      </c>
      <c r="E30" s="44">
        <v>8007.06</v>
      </c>
      <c r="F30" s="52">
        <v>15</v>
      </c>
      <c r="G30" s="52">
        <v>900</v>
      </c>
      <c r="H30" s="33">
        <v>3336</v>
      </c>
      <c r="I30" s="44"/>
      <c r="J30" s="44"/>
      <c r="K30" s="44"/>
      <c r="L30" s="44"/>
      <c r="M30" s="44"/>
      <c r="N30" s="44"/>
      <c r="O30" s="55"/>
      <c r="P30" s="44"/>
      <c r="Q30" s="44">
        <f t="shared" si="13"/>
        <v>8907.0600000000013</v>
      </c>
      <c r="R30" s="44">
        <v>0</v>
      </c>
      <c r="S30" s="44"/>
      <c r="T30" s="44">
        <v>1191.43</v>
      </c>
      <c r="U30" s="44">
        <v>0.12</v>
      </c>
      <c r="V30" s="34">
        <f>ROUND(E30*0.115,2)</f>
        <v>920.81</v>
      </c>
      <c r="W30" s="34">
        <f t="shared" si="14"/>
        <v>103.5</v>
      </c>
      <c r="X30" s="30"/>
      <c r="Y30" s="44">
        <f t="shared" si="15"/>
        <v>5551.86</v>
      </c>
      <c r="Z30" s="35">
        <f>Q30-Y30</f>
        <v>3355.2000000000016</v>
      </c>
      <c r="AA30" s="44">
        <v>463.06</v>
      </c>
      <c r="AB30" s="44">
        <f>ROUND(+E30*17.5%,2)+ROUND(E30*3%,2)</f>
        <v>1641.45</v>
      </c>
      <c r="AC30" s="37">
        <f>ROUND(+E30*2%,2)</f>
        <v>160.13999999999999</v>
      </c>
      <c r="AD30" s="37">
        <f t="shared" si="16"/>
        <v>18</v>
      </c>
      <c r="AE30" s="34">
        <f t="shared" si="17"/>
        <v>2282.65</v>
      </c>
    </row>
    <row r="31" spans="1:31" ht="21" x14ac:dyDescent="0.35">
      <c r="A31" s="1"/>
      <c r="B31" s="48" t="s">
        <v>89</v>
      </c>
      <c r="C31" s="45" t="s">
        <v>90</v>
      </c>
      <c r="D31" s="54" t="s">
        <v>85</v>
      </c>
      <c r="E31" s="44">
        <v>8007.06</v>
      </c>
      <c r="F31" s="52">
        <v>15</v>
      </c>
      <c r="G31" s="52">
        <v>900</v>
      </c>
      <c r="H31" s="33">
        <v>1191</v>
      </c>
      <c r="I31" s="55"/>
      <c r="J31" s="55"/>
      <c r="K31" s="55"/>
      <c r="L31" s="55"/>
      <c r="M31" s="55"/>
      <c r="N31" s="55"/>
      <c r="O31" s="55"/>
      <c r="P31" s="44"/>
      <c r="Q31" s="44">
        <f t="shared" si="13"/>
        <v>8907.0600000000013</v>
      </c>
      <c r="R31" s="44"/>
      <c r="S31" s="44"/>
      <c r="T31" s="44">
        <v>1191.43</v>
      </c>
      <c r="U31" s="44">
        <v>-0.08</v>
      </c>
      <c r="V31" s="34">
        <f>ROUND(E31*0.115,2)</f>
        <v>920.81</v>
      </c>
      <c r="W31" s="34">
        <f t="shared" si="14"/>
        <v>103.5</v>
      </c>
      <c r="X31" s="30"/>
      <c r="Y31" s="44">
        <f t="shared" si="15"/>
        <v>3406.66</v>
      </c>
      <c r="Z31" s="35">
        <f>Q31-Y31</f>
        <v>5500.4000000000015</v>
      </c>
      <c r="AA31" s="44">
        <v>463.06</v>
      </c>
      <c r="AB31" s="44">
        <f>ROUND(+E31*17.5%,2)+ROUND(E31*3%,2)</f>
        <v>1641.45</v>
      </c>
      <c r="AC31" s="37">
        <f>ROUND(+E31*2%,2)</f>
        <v>160.13999999999999</v>
      </c>
      <c r="AD31" s="37">
        <f t="shared" si="16"/>
        <v>18</v>
      </c>
      <c r="AE31" s="34">
        <f t="shared" si="17"/>
        <v>2282.65</v>
      </c>
    </row>
    <row r="32" spans="1:31" ht="18.75" x14ac:dyDescent="0.3">
      <c r="A32" s="1"/>
      <c r="B32" s="47" t="s">
        <v>39</v>
      </c>
      <c r="C32" s="41"/>
      <c r="D32" s="42"/>
      <c r="E32" s="43">
        <f>SUM(E28:E31)</f>
        <v>32028.240000000002</v>
      </c>
      <c r="F32" s="43"/>
      <c r="G32" s="43">
        <f>SUM(G28:G31)</f>
        <v>3600</v>
      </c>
      <c r="H32" s="43">
        <f>+H31+H30+H28+H29</f>
        <v>4527</v>
      </c>
      <c r="I32" s="43"/>
      <c r="J32" s="43"/>
      <c r="K32" s="43"/>
      <c r="L32" s="43"/>
      <c r="M32" s="43"/>
      <c r="N32" s="43"/>
      <c r="O32" s="43">
        <f>SUM(O28:O31)</f>
        <v>0</v>
      </c>
      <c r="P32" s="43">
        <f>SUM(P28:P31)</f>
        <v>0</v>
      </c>
      <c r="Q32" s="43">
        <f>SUM(Q28:Q31)</f>
        <v>35628.240000000005</v>
      </c>
      <c r="R32" s="43">
        <f>SUM(R28:R30)</f>
        <v>0</v>
      </c>
      <c r="S32" s="43">
        <f>SUM(S28:S30)</f>
        <v>0</v>
      </c>
      <c r="T32" s="43">
        <f>SUM(T28:T31)</f>
        <v>4765.72</v>
      </c>
      <c r="U32" s="43">
        <f>SUM(U28:U31)</f>
        <v>7.9999999999999974E-2</v>
      </c>
      <c r="V32" s="43">
        <f>SUM(V28:V31)</f>
        <v>3683.24</v>
      </c>
      <c r="W32" s="43">
        <f>SUM(W28:W31)</f>
        <v>414</v>
      </c>
      <c r="X32" s="43"/>
      <c r="Y32" s="43">
        <f t="shared" ref="Y32:AE32" si="18">SUM(Y28:Y31)</f>
        <v>13390.039999999999</v>
      </c>
      <c r="Z32" s="43">
        <f t="shared" si="18"/>
        <v>22238.200000000004</v>
      </c>
      <c r="AA32" s="43">
        <f t="shared" si="18"/>
        <v>1852.24</v>
      </c>
      <c r="AB32" s="43">
        <f t="shared" si="18"/>
        <v>6565.8</v>
      </c>
      <c r="AC32" s="43">
        <f t="shared" si="18"/>
        <v>640.55999999999995</v>
      </c>
      <c r="AD32" s="43">
        <f t="shared" si="18"/>
        <v>72</v>
      </c>
      <c r="AE32" s="43">
        <f t="shared" si="18"/>
        <v>9130.6</v>
      </c>
    </row>
    <row r="33" spans="1:31" ht="18.75" x14ac:dyDescent="0.3">
      <c r="A33" s="1"/>
      <c r="B33" s="44"/>
      <c r="C33" s="45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6"/>
      <c r="AA33" s="44"/>
      <c r="AB33" s="44"/>
      <c r="AC33" s="44"/>
      <c r="AD33" s="44"/>
      <c r="AE33" s="44"/>
    </row>
    <row r="34" spans="1:31" ht="18.75" x14ac:dyDescent="0.3">
      <c r="A34" s="1"/>
      <c r="B34" s="47" t="s">
        <v>91</v>
      </c>
      <c r="C34" s="41" t="s">
        <v>92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6"/>
      <c r="AA34" s="44"/>
      <c r="AB34" s="44"/>
      <c r="AC34" s="44"/>
      <c r="AD34" s="44"/>
      <c r="AE34" s="44"/>
    </row>
    <row r="35" spans="1:31" ht="21" x14ac:dyDescent="0.35">
      <c r="A35" s="1"/>
      <c r="B35" s="44" t="s">
        <v>93</v>
      </c>
      <c r="C35" s="45"/>
      <c r="D35" s="54" t="s">
        <v>94</v>
      </c>
      <c r="E35" s="44"/>
      <c r="F35" s="52"/>
      <c r="G35" s="52"/>
      <c r="H35" s="44"/>
      <c r="I35" s="44"/>
      <c r="J35" s="44"/>
      <c r="K35" s="44"/>
      <c r="L35" s="44"/>
      <c r="M35" s="44"/>
      <c r="N35" s="44"/>
      <c r="O35" s="55"/>
      <c r="P35" s="44"/>
      <c r="Q35" s="44"/>
      <c r="R35" s="44"/>
      <c r="S35" s="44"/>
      <c r="T35" s="44"/>
      <c r="U35" s="44"/>
      <c r="V35" s="37"/>
      <c r="W35" s="37"/>
      <c r="X35" s="37"/>
      <c r="Y35" s="44"/>
      <c r="Z35" s="56"/>
      <c r="AA35" s="44"/>
      <c r="AB35" s="44"/>
      <c r="AC35" s="37"/>
      <c r="AD35" s="37"/>
      <c r="AE35" s="34"/>
    </row>
    <row r="36" spans="1:31" ht="21" x14ac:dyDescent="0.35">
      <c r="A36" s="1"/>
      <c r="B36" s="54" t="s">
        <v>93</v>
      </c>
      <c r="C36" s="45" t="s">
        <v>95</v>
      </c>
      <c r="D36" s="54" t="s">
        <v>96</v>
      </c>
      <c r="E36" s="44">
        <v>8007.06</v>
      </c>
      <c r="F36" s="52">
        <v>15</v>
      </c>
      <c r="G36" s="52">
        <v>900</v>
      </c>
      <c r="H36" s="44"/>
      <c r="I36" s="44"/>
      <c r="J36" s="44"/>
      <c r="K36" s="44"/>
      <c r="L36" s="44"/>
      <c r="M36" s="44"/>
      <c r="N36" s="44"/>
      <c r="O36" s="55"/>
      <c r="P36" s="44"/>
      <c r="Q36" s="44">
        <f>E36+-O36+G36</f>
        <v>8907.0600000000013</v>
      </c>
      <c r="R36" s="44"/>
      <c r="S36" s="44"/>
      <c r="T36" s="44">
        <v>1191.43</v>
      </c>
      <c r="U36" s="44">
        <v>-0.08</v>
      </c>
      <c r="V36" s="37">
        <f t="shared" ref="V36:V52" si="19">ROUND(E36*0.115,2)</f>
        <v>920.81</v>
      </c>
      <c r="W36" s="37">
        <f>ROUND(G36*0.115,2)</f>
        <v>103.5</v>
      </c>
      <c r="X36" s="30"/>
      <c r="Y36" s="44">
        <f>SUM(T36:W36)+H36</f>
        <v>2215.66</v>
      </c>
      <c r="Z36" s="35">
        <f t="shared" ref="Z36:Z52" si="20">Q36-Y36</f>
        <v>6691.4000000000015</v>
      </c>
      <c r="AA36" s="44">
        <v>463.06</v>
      </c>
      <c r="AB36" s="44">
        <f t="shared" ref="AB36:AB52" si="21">ROUND(+E36*17.5%,2)+ROUND(E36*3%,2)</f>
        <v>1641.45</v>
      </c>
      <c r="AC36" s="37">
        <f t="shared" ref="AC36:AC52" si="22">ROUND(+E36*2%,2)</f>
        <v>160.13999999999999</v>
      </c>
      <c r="AD36" s="37">
        <f>ROUND(+G36*2%,2)</f>
        <v>18</v>
      </c>
      <c r="AE36" s="34">
        <f>SUM(AA36:AD36)</f>
        <v>2282.65</v>
      </c>
    </row>
    <row r="37" spans="1:31" ht="21" x14ac:dyDescent="0.35">
      <c r="A37" s="1"/>
      <c r="B37" s="48" t="s">
        <v>97</v>
      </c>
      <c r="C37" s="45" t="s">
        <v>98</v>
      </c>
      <c r="D37" s="54" t="s">
        <v>96</v>
      </c>
      <c r="E37" s="44">
        <v>8007.06</v>
      </c>
      <c r="F37" s="52">
        <v>15</v>
      </c>
      <c r="G37" s="52">
        <v>900</v>
      </c>
      <c r="H37" s="30"/>
      <c r="I37" s="44"/>
      <c r="J37" s="44"/>
      <c r="K37" s="44"/>
      <c r="L37" s="44"/>
      <c r="M37" s="44"/>
      <c r="N37" s="44"/>
      <c r="O37" s="55"/>
      <c r="P37" s="44"/>
      <c r="Q37" s="44">
        <f t="shared" ref="Q37:Q52" si="23">E37+-O37+G37</f>
        <v>8907.0600000000013</v>
      </c>
      <c r="R37" s="44"/>
      <c r="S37" s="44"/>
      <c r="T37" s="44">
        <v>1191.43</v>
      </c>
      <c r="U37" s="44">
        <v>0.12</v>
      </c>
      <c r="V37" s="37">
        <f t="shared" si="19"/>
        <v>920.81</v>
      </c>
      <c r="W37" s="37">
        <f t="shared" ref="W37:W40" si="24">ROUND(G37*0.115,2)</f>
        <v>103.5</v>
      </c>
      <c r="X37" s="30"/>
      <c r="Y37" s="44">
        <f t="shared" ref="Y37:Y52" si="25">SUM(T37:W37)+H37</f>
        <v>2215.8599999999997</v>
      </c>
      <c r="Z37" s="35">
        <f t="shared" si="20"/>
        <v>6691.2000000000016</v>
      </c>
      <c r="AA37" s="44">
        <v>463.06</v>
      </c>
      <c r="AB37" s="44">
        <f t="shared" si="21"/>
        <v>1641.45</v>
      </c>
      <c r="AC37" s="37">
        <f t="shared" si="22"/>
        <v>160.13999999999999</v>
      </c>
      <c r="AD37" s="37">
        <f t="shared" ref="AD37:AD40" si="26">ROUND(+G37*2%,2)</f>
        <v>18</v>
      </c>
      <c r="AE37" s="34">
        <f t="shared" ref="AE37:AE52" si="27">SUM(AA37:AD37)</f>
        <v>2282.65</v>
      </c>
    </row>
    <row r="38" spans="1:31" ht="21" x14ac:dyDescent="0.35">
      <c r="A38" s="1"/>
      <c r="B38" s="48" t="s">
        <v>99</v>
      </c>
      <c r="C38" s="45" t="s">
        <v>100</v>
      </c>
      <c r="D38" s="44" t="s">
        <v>101</v>
      </c>
      <c r="E38" s="30">
        <v>8214.2800000000007</v>
      </c>
      <c r="F38" s="52">
        <v>15</v>
      </c>
      <c r="G38" s="52">
        <v>900</v>
      </c>
      <c r="H38" s="30"/>
      <c r="I38" s="44"/>
      <c r="J38" s="44"/>
      <c r="K38" s="44"/>
      <c r="L38" s="44"/>
      <c r="M38" s="44"/>
      <c r="N38" s="44"/>
      <c r="O38" s="55"/>
      <c r="P38" s="44"/>
      <c r="Q38" s="44">
        <f t="shared" si="23"/>
        <v>9114.2800000000007</v>
      </c>
      <c r="R38" s="44">
        <v>0</v>
      </c>
      <c r="S38" s="44"/>
      <c r="T38" s="44">
        <v>1235.71</v>
      </c>
      <c r="U38" s="44">
        <v>0.03</v>
      </c>
      <c r="V38" s="37">
        <f t="shared" si="19"/>
        <v>944.64</v>
      </c>
      <c r="W38" s="37">
        <f t="shared" si="24"/>
        <v>103.5</v>
      </c>
      <c r="X38" s="30"/>
      <c r="Y38" s="44">
        <f t="shared" si="25"/>
        <v>2283.88</v>
      </c>
      <c r="Z38" s="35">
        <f t="shared" si="20"/>
        <v>6830.4000000000005</v>
      </c>
      <c r="AA38" s="44">
        <v>468.9</v>
      </c>
      <c r="AB38" s="44">
        <f t="shared" si="21"/>
        <v>1683.93</v>
      </c>
      <c r="AC38" s="37">
        <f t="shared" si="22"/>
        <v>164.29</v>
      </c>
      <c r="AD38" s="37">
        <f t="shared" si="26"/>
        <v>18</v>
      </c>
      <c r="AE38" s="34">
        <f t="shared" si="27"/>
        <v>2335.12</v>
      </c>
    </row>
    <row r="39" spans="1:31" ht="21" x14ac:dyDescent="0.35">
      <c r="A39" s="1"/>
      <c r="B39" s="44" t="s">
        <v>102</v>
      </c>
      <c r="C39" s="45" t="s">
        <v>103</v>
      </c>
      <c r="D39" s="44" t="s">
        <v>104</v>
      </c>
      <c r="E39" s="44">
        <v>8007.06</v>
      </c>
      <c r="F39" s="52">
        <v>15</v>
      </c>
      <c r="G39" s="52">
        <v>900</v>
      </c>
      <c r="H39" s="30"/>
      <c r="I39" s="44"/>
      <c r="J39" s="33">
        <v>2994.04</v>
      </c>
      <c r="K39" s="44"/>
      <c r="L39" s="44"/>
      <c r="M39" s="44"/>
      <c r="N39" s="44"/>
      <c r="O39" s="55"/>
      <c r="P39" s="44"/>
      <c r="Q39" s="44">
        <f t="shared" si="23"/>
        <v>8907.0600000000013</v>
      </c>
      <c r="R39" s="44">
        <v>0</v>
      </c>
      <c r="S39" s="44"/>
      <c r="T39" s="44">
        <v>1191.43</v>
      </c>
      <c r="U39" s="44">
        <v>0.08</v>
      </c>
      <c r="V39" s="37">
        <f t="shared" si="19"/>
        <v>920.81</v>
      </c>
      <c r="W39" s="37">
        <f t="shared" si="24"/>
        <v>103.5</v>
      </c>
      <c r="X39" s="30"/>
      <c r="Y39" s="44">
        <f>SUM(T39:W39)+H39+J39</f>
        <v>5209.8599999999997</v>
      </c>
      <c r="Z39" s="35">
        <f t="shared" si="20"/>
        <v>3697.2000000000016</v>
      </c>
      <c r="AA39" s="44">
        <v>463.06</v>
      </c>
      <c r="AB39" s="44">
        <f t="shared" si="21"/>
        <v>1641.45</v>
      </c>
      <c r="AC39" s="37">
        <f t="shared" si="22"/>
        <v>160.13999999999999</v>
      </c>
      <c r="AD39" s="37">
        <f t="shared" si="26"/>
        <v>18</v>
      </c>
      <c r="AE39" s="34">
        <f t="shared" si="27"/>
        <v>2282.65</v>
      </c>
    </row>
    <row r="40" spans="1:31" ht="21" x14ac:dyDescent="0.35">
      <c r="A40" s="1"/>
      <c r="B40" s="44" t="s">
        <v>105</v>
      </c>
      <c r="C40" s="45" t="s">
        <v>106</v>
      </c>
      <c r="D40" s="44" t="s">
        <v>107</v>
      </c>
      <c r="E40" s="44">
        <v>8007.06</v>
      </c>
      <c r="F40" s="52">
        <v>15</v>
      </c>
      <c r="G40" s="52">
        <v>900</v>
      </c>
      <c r="H40" s="33">
        <v>2143</v>
      </c>
      <c r="I40" s="44"/>
      <c r="J40" s="44"/>
      <c r="K40" s="44"/>
      <c r="L40" s="44"/>
      <c r="M40" s="44"/>
      <c r="N40" s="44"/>
      <c r="O40" s="53"/>
      <c r="P40" s="44"/>
      <c r="Q40" s="44">
        <f t="shared" si="23"/>
        <v>8907.0600000000013</v>
      </c>
      <c r="R40" s="44">
        <v>0</v>
      </c>
      <c r="S40" s="44"/>
      <c r="T40" s="44">
        <v>1191.43</v>
      </c>
      <c r="U40" s="44">
        <v>0.12</v>
      </c>
      <c r="V40" s="37">
        <f t="shared" si="19"/>
        <v>920.81</v>
      </c>
      <c r="W40" s="37">
        <f t="shared" si="24"/>
        <v>103.5</v>
      </c>
      <c r="X40" s="30"/>
      <c r="Y40" s="44">
        <f t="shared" si="25"/>
        <v>4358.8599999999997</v>
      </c>
      <c r="Z40" s="35">
        <f t="shared" si="20"/>
        <v>4548.2000000000016</v>
      </c>
      <c r="AA40" s="44">
        <v>463.06</v>
      </c>
      <c r="AB40" s="44">
        <f t="shared" si="21"/>
        <v>1641.45</v>
      </c>
      <c r="AC40" s="37">
        <f t="shared" si="22"/>
        <v>160.13999999999999</v>
      </c>
      <c r="AD40" s="37">
        <f t="shared" si="26"/>
        <v>18</v>
      </c>
      <c r="AE40" s="34">
        <f t="shared" si="27"/>
        <v>2282.65</v>
      </c>
    </row>
    <row r="41" spans="1:31" ht="21" x14ac:dyDescent="0.35">
      <c r="A41" s="1"/>
      <c r="B41" s="48" t="s">
        <v>108</v>
      </c>
      <c r="C41" s="45" t="s">
        <v>109</v>
      </c>
      <c r="D41" s="44" t="s">
        <v>107</v>
      </c>
      <c r="E41" s="44">
        <v>7738.82</v>
      </c>
      <c r="F41" s="52">
        <v>15</v>
      </c>
      <c r="G41" s="52">
        <v>225</v>
      </c>
      <c r="H41" s="57"/>
      <c r="I41" s="44"/>
      <c r="J41" s="44"/>
      <c r="K41" s="44"/>
      <c r="L41" s="44"/>
      <c r="M41" s="44"/>
      <c r="N41" s="44"/>
      <c r="O41" s="55"/>
      <c r="P41" s="44"/>
      <c r="Q41" s="44">
        <f t="shared" si="23"/>
        <v>7963.82</v>
      </c>
      <c r="R41" s="44">
        <v>0</v>
      </c>
      <c r="S41" s="44"/>
      <c r="T41" s="44">
        <v>989.97</v>
      </c>
      <c r="U41" s="44">
        <v>0.09</v>
      </c>
      <c r="V41" s="37">
        <f t="shared" si="19"/>
        <v>889.96</v>
      </c>
      <c r="W41" s="37"/>
      <c r="X41" s="30"/>
      <c r="Y41" s="44">
        <f t="shared" si="25"/>
        <v>1880.02</v>
      </c>
      <c r="Z41" s="35">
        <f t="shared" si="20"/>
        <v>6083.7999999999993</v>
      </c>
      <c r="AA41" s="44">
        <v>455.49</v>
      </c>
      <c r="AB41" s="44">
        <f t="shared" si="21"/>
        <v>1586.45</v>
      </c>
      <c r="AC41" s="37">
        <f t="shared" si="22"/>
        <v>154.78</v>
      </c>
      <c r="AD41" s="37"/>
      <c r="AE41" s="34">
        <f t="shared" si="27"/>
        <v>2196.7200000000003</v>
      </c>
    </row>
    <row r="42" spans="1:31" ht="21" x14ac:dyDescent="0.35">
      <c r="A42" s="1"/>
      <c r="B42" s="48" t="s">
        <v>110</v>
      </c>
      <c r="C42" s="45" t="s">
        <v>111</v>
      </c>
      <c r="D42" s="44" t="s">
        <v>107</v>
      </c>
      <c r="E42" s="44">
        <v>7738.82</v>
      </c>
      <c r="F42" s="52">
        <v>15</v>
      </c>
      <c r="G42" s="52">
        <v>225</v>
      </c>
      <c r="H42" s="44"/>
      <c r="I42" s="44"/>
      <c r="J42" s="44"/>
      <c r="K42" s="44"/>
      <c r="L42" s="44"/>
      <c r="M42" s="44"/>
      <c r="N42" s="44"/>
      <c r="O42" s="53"/>
      <c r="P42" s="44"/>
      <c r="Q42" s="44">
        <f t="shared" si="23"/>
        <v>7963.82</v>
      </c>
      <c r="R42" s="44">
        <v>0</v>
      </c>
      <c r="S42" s="44"/>
      <c r="T42" s="44">
        <v>989.97</v>
      </c>
      <c r="U42" s="44">
        <v>0.09</v>
      </c>
      <c r="V42" s="37">
        <f t="shared" si="19"/>
        <v>889.96</v>
      </c>
      <c r="W42" s="37"/>
      <c r="X42" s="30"/>
      <c r="Y42" s="44">
        <f t="shared" si="25"/>
        <v>1880.02</v>
      </c>
      <c r="Z42" s="35">
        <f t="shared" si="20"/>
        <v>6083.7999999999993</v>
      </c>
      <c r="AA42" s="44">
        <v>455.49</v>
      </c>
      <c r="AB42" s="44">
        <f t="shared" si="21"/>
        <v>1586.45</v>
      </c>
      <c r="AC42" s="37">
        <f t="shared" si="22"/>
        <v>154.78</v>
      </c>
      <c r="AD42" s="37"/>
      <c r="AE42" s="34">
        <f t="shared" si="27"/>
        <v>2196.7200000000003</v>
      </c>
    </row>
    <row r="43" spans="1:31" ht="21" x14ac:dyDescent="0.35">
      <c r="A43" s="1"/>
      <c r="B43" s="54" t="s">
        <v>112</v>
      </c>
      <c r="C43" s="45" t="s">
        <v>113</v>
      </c>
      <c r="D43" s="54" t="s">
        <v>114</v>
      </c>
      <c r="E43" s="44">
        <v>8007.06</v>
      </c>
      <c r="F43" s="52">
        <v>15</v>
      </c>
      <c r="G43" s="52">
        <v>900</v>
      </c>
      <c r="H43" s="44"/>
      <c r="I43" s="44"/>
      <c r="J43" s="44"/>
      <c r="K43" s="33">
        <v>2257.0300000000002</v>
      </c>
      <c r="L43" s="33">
        <v>86.18</v>
      </c>
      <c r="M43" s="33">
        <v>1375.93</v>
      </c>
      <c r="N43" s="33">
        <v>37.35</v>
      </c>
      <c r="O43" s="53"/>
      <c r="P43" s="44"/>
      <c r="Q43" s="44">
        <f t="shared" si="23"/>
        <v>8907.0600000000013</v>
      </c>
      <c r="R43" s="44">
        <v>0</v>
      </c>
      <c r="S43" s="44"/>
      <c r="T43" s="44">
        <v>1191.43</v>
      </c>
      <c r="U43" s="44">
        <v>0.03</v>
      </c>
      <c r="V43" s="37">
        <f t="shared" si="19"/>
        <v>920.81</v>
      </c>
      <c r="W43" s="37">
        <f>ROUND(G43*0.115,2)</f>
        <v>103.5</v>
      </c>
      <c r="X43" s="30"/>
      <c r="Y43" s="44">
        <f>SUM(T43:W43)+H43+K43+L43+M43+N43</f>
        <v>5972.2600000000011</v>
      </c>
      <c r="Z43" s="35">
        <f t="shared" si="20"/>
        <v>2934.8</v>
      </c>
      <c r="AA43" s="44">
        <v>463.06</v>
      </c>
      <c r="AB43" s="44">
        <f t="shared" si="21"/>
        <v>1641.45</v>
      </c>
      <c r="AC43" s="37">
        <f t="shared" si="22"/>
        <v>160.13999999999999</v>
      </c>
      <c r="AD43" s="37">
        <f>ROUND(+G43*2%,2)</f>
        <v>18</v>
      </c>
      <c r="AE43" s="34">
        <f t="shared" si="27"/>
        <v>2282.65</v>
      </c>
    </row>
    <row r="44" spans="1:31" ht="21" x14ac:dyDescent="0.35">
      <c r="A44" s="1"/>
      <c r="B44" s="44" t="s">
        <v>115</v>
      </c>
      <c r="C44" s="45" t="s">
        <v>116</v>
      </c>
      <c r="D44" s="44" t="s">
        <v>114</v>
      </c>
      <c r="E44" s="44">
        <v>8007.06</v>
      </c>
      <c r="F44" s="52">
        <v>15</v>
      </c>
      <c r="G44" s="52">
        <v>900</v>
      </c>
      <c r="H44" s="33">
        <v>1183.75</v>
      </c>
      <c r="I44" s="44"/>
      <c r="J44" s="44"/>
      <c r="K44" s="33">
        <v>2344.37</v>
      </c>
      <c r="L44" s="33">
        <v>112.95</v>
      </c>
      <c r="M44" s="30"/>
      <c r="N44" s="30"/>
      <c r="O44" s="53"/>
      <c r="P44" s="44"/>
      <c r="Q44" s="44">
        <f t="shared" si="23"/>
        <v>8907.0600000000013</v>
      </c>
      <c r="R44" s="44">
        <v>0</v>
      </c>
      <c r="S44" s="44"/>
      <c r="T44" s="44">
        <v>1191.43</v>
      </c>
      <c r="U44" s="44">
        <v>0.05</v>
      </c>
      <c r="V44" s="37">
        <f t="shared" si="19"/>
        <v>920.81</v>
      </c>
      <c r="W44" s="37">
        <f>ROUND(G44*0.115,2)</f>
        <v>103.5</v>
      </c>
      <c r="X44" s="30"/>
      <c r="Y44" s="44">
        <f>SUM(T44:W44)+H44+K44+L44</f>
        <v>5856.86</v>
      </c>
      <c r="Z44" s="35">
        <f t="shared" si="20"/>
        <v>3050.2000000000016</v>
      </c>
      <c r="AA44" s="44">
        <v>463.06</v>
      </c>
      <c r="AB44" s="44">
        <f t="shared" si="21"/>
        <v>1641.45</v>
      </c>
      <c r="AC44" s="37">
        <f t="shared" si="22"/>
        <v>160.13999999999999</v>
      </c>
      <c r="AD44" s="37">
        <f>ROUND(+G44*2%,2)</f>
        <v>18</v>
      </c>
      <c r="AE44" s="34">
        <f t="shared" si="27"/>
        <v>2282.65</v>
      </c>
    </row>
    <row r="45" spans="1:31" ht="21" x14ac:dyDescent="0.35">
      <c r="A45" s="1"/>
      <c r="B45" s="44" t="s">
        <v>117</v>
      </c>
      <c r="C45" s="45" t="s">
        <v>118</v>
      </c>
      <c r="D45" s="44" t="s">
        <v>119</v>
      </c>
      <c r="E45" s="44">
        <v>7738.82</v>
      </c>
      <c r="F45" s="52">
        <v>15</v>
      </c>
      <c r="G45" s="52"/>
      <c r="H45" s="44"/>
      <c r="I45" s="44"/>
      <c r="J45" s="44"/>
      <c r="K45" s="44"/>
      <c r="L45" s="44"/>
      <c r="M45" s="44"/>
      <c r="N45" s="44"/>
      <c r="O45" s="55"/>
      <c r="P45" s="44"/>
      <c r="Q45" s="44">
        <f t="shared" si="23"/>
        <v>7738.82</v>
      </c>
      <c r="R45" s="44">
        <v>0</v>
      </c>
      <c r="S45" s="44"/>
      <c r="T45" s="44">
        <v>941.91</v>
      </c>
      <c r="U45" s="44">
        <v>0.11</v>
      </c>
      <c r="V45" s="37"/>
      <c r="W45" s="37"/>
      <c r="X45" s="30"/>
      <c r="Y45" s="44">
        <f t="shared" si="25"/>
        <v>942.02</v>
      </c>
      <c r="Z45" s="35">
        <f t="shared" si="20"/>
        <v>6796.7999999999993</v>
      </c>
      <c r="AA45" s="44">
        <v>455.28</v>
      </c>
      <c r="AB45" s="44">
        <v>0</v>
      </c>
      <c r="AC45" s="37">
        <v>0</v>
      </c>
      <c r="AD45" s="37"/>
      <c r="AE45" s="34">
        <f t="shared" si="27"/>
        <v>455.28</v>
      </c>
    </row>
    <row r="46" spans="1:31" ht="21" x14ac:dyDescent="0.35">
      <c r="A46" s="1"/>
      <c r="B46" s="44" t="s">
        <v>120</v>
      </c>
      <c r="C46" s="45" t="s">
        <v>121</v>
      </c>
      <c r="D46" s="44" t="s">
        <v>119</v>
      </c>
      <c r="E46" s="44">
        <v>8007.06</v>
      </c>
      <c r="F46" s="52">
        <v>15</v>
      </c>
      <c r="G46" s="52">
        <v>900</v>
      </c>
      <c r="H46" s="30"/>
      <c r="I46" s="44"/>
      <c r="J46" s="44"/>
      <c r="K46" s="44"/>
      <c r="L46" s="44"/>
      <c r="M46" s="44"/>
      <c r="N46" s="44"/>
      <c r="O46" s="55"/>
      <c r="P46" s="44"/>
      <c r="Q46" s="44">
        <f t="shared" si="23"/>
        <v>8907.0600000000013</v>
      </c>
      <c r="R46" s="44">
        <v>0</v>
      </c>
      <c r="S46" s="44"/>
      <c r="T46" s="44">
        <v>1191.43</v>
      </c>
      <c r="U46" s="44">
        <v>0.12</v>
      </c>
      <c r="V46" s="37">
        <f t="shared" si="19"/>
        <v>920.81</v>
      </c>
      <c r="W46" s="37">
        <f>ROUND(G46*0.115,2)</f>
        <v>103.5</v>
      </c>
      <c r="X46" s="30"/>
      <c r="Y46" s="44">
        <f t="shared" si="25"/>
        <v>2215.8599999999997</v>
      </c>
      <c r="Z46" s="35">
        <f t="shared" si="20"/>
        <v>6691.2000000000016</v>
      </c>
      <c r="AA46" s="44">
        <v>463.06</v>
      </c>
      <c r="AB46" s="44">
        <f t="shared" si="21"/>
        <v>1641.45</v>
      </c>
      <c r="AC46" s="37">
        <f t="shared" si="22"/>
        <v>160.13999999999999</v>
      </c>
      <c r="AD46" s="37">
        <f>ROUND(+G46*2%,2)</f>
        <v>18</v>
      </c>
      <c r="AE46" s="34">
        <f t="shared" si="27"/>
        <v>2282.65</v>
      </c>
    </row>
    <row r="47" spans="1:31" ht="21" x14ac:dyDescent="0.35">
      <c r="A47" s="1"/>
      <c r="B47" s="54" t="s">
        <v>122</v>
      </c>
      <c r="C47" s="45" t="s">
        <v>123</v>
      </c>
      <c r="D47" s="54" t="s">
        <v>124</v>
      </c>
      <c r="E47" s="44">
        <v>8007.06</v>
      </c>
      <c r="F47" s="52">
        <v>15</v>
      </c>
      <c r="G47" s="52">
        <v>900</v>
      </c>
      <c r="H47" s="33">
        <v>1587</v>
      </c>
      <c r="I47" s="44"/>
      <c r="J47" s="44"/>
      <c r="K47" s="44"/>
      <c r="L47" s="44"/>
      <c r="M47" s="44"/>
      <c r="N47" s="44"/>
      <c r="O47" s="55"/>
      <c r="P47" s="44"/>
      <c r="Q47" s="44">
        <f t="shared" si="23"/>
        <v>8907.0600000000013</v>
      </c>
      <c r="R47" s="44">
        <v>0</v>
      </c>
      <c r="S47" s="44"/>
      <c r="T47" s="44">
        <v>1191.43</v>
      </c>
      <c r="U47" s="44">
        <v>0.12</v>
      </c>
      <c r="V47" s="37">
        <f t="shared" si="19"/>
        <v>920.81</v>
      </c>
      <c r="W47" s="37">
        <f t="shared" ref="W47:W50" si="28">ROUND(G47*0.115,2)</f>
        <v>103.5</v>
      </c>
      <c r="X47" s="30"/>
      <c r="Y47" s="44">
        <f t="shared" si="25"/>
        <v>3802.8599999999997</v>
      </c>
      <c r="Z47" s="35">
        <f t="shared" si="20"/>
        <v>5104.2000000000016</v>
      </c>
      <c r="AA47" s="44">
        <v>463.06</v>
      </c>
      <c r="AB47" s="44">
        <f t="shared" si="21"/>
        <v>1641.45</v>
      </c>
      <c r="AC47" s="37">
        <f t="shared" si="22"/>
        <v>160.13999999999999</v>
      </c>
      <c r="AD47" s="37">
        <f t="shared" ref="AD47:AD52" si="29">ROUND(+G47*2%,2)</f>
        <v>18</v>
      </c>
      <c r="AE47" s="34">
        <f t="shared" si="27"/>
        <v>2282.65</v>
      </c>
    </row>
    <row r="48" spans="1:31" ht="21" x14ac:dyDescent="0.35">
      <c r="A48" s="1"/>
      <c r="B48" s="54" t="s">
        <v>125</v>
      </c>
      <c r="C48" s="45" t="s">
        <v>126</v>
      </c>
      <c r="D48" s="54" t="s">
        <v>124</v>
      </c>
      <c r="E48" s="44">
        <v>8007.06</v>
      </c>
      <c r="F48" s="52">
        <v>15</v>
      </c>
      <c r="G48" s="52">
        <v>900</v>
      </c>
      <c r="H48" s="33">
        <v>944</v>
      </c>
      <c r="I48" s="44"/>
      <c r="J48" s="44"/>
      <c r="K48" s="44"/>
      <c r="L48" s="44"/>
      <c r="M48" s="44"/>
      <c r="N48" s="44"/>
      <c r="O48" s="55">
        <v>11.44</v>
      </c>
      <c r="P48" s="44"/>
      <c r="Q48" s="44">
        <f t="shared" si="23"/>
        <v>8895.6200000000008</v>
      </c>
      <c r="R48" s="44">
        <v>0</v>
      </c>
      <c r="S48" s="44"/>
      <c r="T48" s="44">
        <v>1191.43</v>
      </c>
      <c r="U48" s="44">
        <v>0.08</v>
      </c>
      <c r="V48" s="37">
        <f t="shared" si="19"/>
        <v>920.81</v>
      </c>
      <c r="W48" s="37">
        <f t="shared" si="28"/>
        <v>103.5</v>
      </c>
      <c r="X48" s="30"/>
      <c r="Y48" s="44">
        <f t="shared" si="25"/>
        <v>3159.8199999999997</v>
      </c>
      <c r="Z48" s="35">
        <f t="shared" si="20"/>
        <v>5735.8000000000011</v>
      </c>
      <c r="AA48" s="44">
        <v>463.06</v>
      </c>
      <c r="AB48" s="44">
        <f t="shared" si="21"/>
        <v>1641.45</v>
      </c>
      <c r="AC48" s="37">
        <f t="shared" si="22"/>
        <v>160.13999999999999</v>
      </c>
      <c r="AD48" s="37">
        <f t="shared" si="29"/>
        <v>18</v>
      </c>
      <c r="AE48" s="34">
        <f t="shared" si="27"/>
        <v>2282.65</v>
      </c>
    </row>
    <row r="49" spans="1:31" ht="21" x14ac:dyDescent="0.35">
      <c r="A49" s="1"/>
      <c r="B49" s="54" t="s">
        <v>127</v>
      </c>
      <c r="C49" s="45" t="s">
        <v>128</v>
      </c>
      <c r="D49" s="54" t="s">
        <v>124</v>
      </c>
      <c r="E49" s="44">
        <v>8007.06</v>
      </c>
      <c r="F49" s="52">
        <v>15</v>
      </c>
      <c r="G49" s="52">
        <v>900</v>
      </c>
      <c r="H49" s="44"/>
      <c r="I49" s="44"/>
      <c r="J49" s="44"/>
      <c r="K49" s="44"/>
      <c r="L49" s="44"/>
      <c r="M49" s="44"/>
      <c r="N49" s="44"/>
      <c r="O49" s="55"/>
      <c r="P49" s="44"/>
      <c r="Q49" s="44">
        <f t="shared" si="23"/>
        <v>8907.0600000000013</v>
      </c>
      <c r="R49" s="44">
        <v>0</v>
      </c>
      <c r="S49" s="44"/>
      <c r="T49" s="44">
        <v>1191.43</v>
      </c>
      <c r="U49" s="44">
        <v>0.12</v>
      </c>
      <c r="V49" s="37">
        <f t="shared" si="19"/>
        <v>920.81</v>
      </c>
      <c r="W49" s="37">
        <f t="shared" si="28"/>
        <v>103.5</v>
      </c>
      <c r="X49" s="30"/>
      <c r="Y49" s="44">
        <f t="shared" si="25"/>
        <v>2215.8599999999997</v>
      </c>
      <c r="Z49" s="35">
        <f t="shared" si="20"/>
        <v>6691.2000000000016</v>
      </c>
      <c r="AA49" s="44">
        <v>463.06</v>
      </c>
      <c r="AB49" s="44">
        <f t="shared" si="21"/>
        <v>1641.45</v>
      </c>
      <c r="AC49" s="37">
        <f t="shared" si="22"/>
        <v>160.13999999999999</v>
      </c>
      <c r="AD49" s="37">
        <f t="shared" si="29"/>
        <v>18</v>
      </c>
      <c r="AE49" s="34">
        <f t="shared" si="27"/>
        <v>2282.65</v>
      </c>
    </row>
    <row r="50" spans="1:31" ht="21" x14ac:dyDescent="0.35">
      <c r="A50" s="1"/>
      <c r="B50" s="54" t="s">
        <v>129</v>
      </c>
      <c r="C50" s="45" t="s">
        <v>130</v>
      </c>
      <c r="D50" s="54" t="s">
        <v>124</v>
      </c>
      <c r="E50" s="44">
        <v>8007.06</v>
      </c>
      <c r="F50" s="52">
        <v>15</v>
      </c>
      <c r="G50" s="52">
        <v>900</v>
      </c>
      <c r="H50" s="44"/>
      <c r="I50" s="44"/>
      <c r="J50" s="33">
        <v>2600.7800000000002</v>
      </c>
      <c r="K50" s="44"/>
      <c r="L50" s="44"/>
      <c r="M50" s="44"/>
      <c r="N50" s="44"/>
      <c r="O50" s="55">
        <v>6.35</v>
      </c>
      <c r="P50" s="44"/>
      <c r="Q50" s="44">
        <f t="shared" si="23"/>
        <v>8900.7099999999991</v>
      </c>
      <c r="R50" s="44">
        <v>0</v>
      </c>
      <c r="S50" s="44"/>
      <c r="T50" s="44">
        <v>1191.43</v>
      </c>
      <c r="U50" s="44">
        <v>0.19</v>
      </c>
      <c r="V50" s="37">
        <f t="shared" si="19"/>
        <v>920.81</v>
      </c>
      <c r="W50" s="37">
        <f t="shared" si="28"/>
        <v>103.5</v>
      </c>
      <c r="X50" s="30"/>
      <c r="Y50" s="44">
        <f>SUM(T50:W50)+H50+J50</f>
        <v>4816.7100000000009</v>
      </c>
      <c r="Z50" s="58">
        <f t="shared" si="20"/>
        <v>4083.9999999999982</v>
      </c>
      <c r="AA50" s="44">
        <v>463.06</v>
      </c>
      <c r="AB50" s="44">
        <f t="shared" si="21"/>
        <v>1641.45</v>
      </c>
      <c r="AC50" s="37">
        <f t="shared" si="22"/>
        <v>160.13999999999999</v>
      </c>
      <c r="AD50" s="37">
        <f t="shared" si="29"/>
        <v>18</v>
      </c>
      <c r="AE50" s="34">
        <f t="shared" si="27"/>
        <v>2282.65</v>
      </c>
    </row>
    <row r="51" spans="1:31" ht="21" x14ac:dyDescent="0.35">
      <c r="A51" s="1"/>
      <c r="B51" s="54" t="s">
        <v>131</v>
      </c>
      <c r="C51" s="45" t="s">
        <v>48</v>
      </c>
      <c r="D51" s="54" t="s">
        <v>124</v>
      </c>
      <c r="E51" s="44"/>
      <c r="F51" s="52"/>
      <c r="G51" s="52"/>
      <c r="H51" s="44"/>
      <c r="I51" s="44"/>
      <c r="J51" s="44"/>
      <c r="K51" s="44"/>
      <c r="L51" s="44"/>
      <c r="M51" s="44"/>
      <c r="N51" s="44"/>
      <c r="O51" s="53"/>
      <c r="P51" s="44"/>
      <c r="Q51" s="44">
        <f t="shared" si="23"/>
        <v>0</v>
      </c>
      <c r="R51" s="44">
        <v>0</v>
      </c>
      <c r="S51" s="44"/>
      <c r="T51" s="44"/>
      <c r="U51" s="44"/>
      <c r="V51" s="37">
        <f t="shared" si="19"/>
        <v>0</v>
      </c>
      <c r="W51" s="37"/>
      <c r="X51" s="30"/>
      <c r="Y51" s="44">
        <f t="shared" si="25"/>
        <v>0</v>
      </c>
      <c r="Z51" s="35">
        <f t="shared" si="20"/>
        <v>0</v>
      </c>
      <c r="AA51" s="44"/>
      <c r="AB51" s="44">
        <f t="shared" si="21"/>
        <v>0</v>
      </c>
      <c r="AC51" s="37">
        <f t="shared" si="22"/>
        <v>0</v>
      </c>
      <c r="AD51" s="37">
        <f t="shared" si="29"/>
        <v>0</v>
      </c>
      <c r="AE51" s="34">
        <f t="shared" si="27"/>
        <v>0</v>
      </c>
    </row>
    <row r="52" spans="1:31" ht="21" x14ac:dyDescent="0.35">
      <c r="A52" s="1"/>
      <c r="B52" s="54" t="s">
        <v>132</v>
      </c>
      <c r="C52" s="45" t="s">
        <v>133</v>
      </c>
      <c r="D52" s="54" t="s">
        <v>134</v>
      </c>
      <c r="E52" s="44">
        <v>5169.53</v>
      </c>
      <c r="F52" s="52">
        <v>15</v>
      </c>
      <c r="G52" s="52">
        <v>1300</v>
      </c>
      <c r="H52" s="44"/>
      <c r="I52" s="44"/>
      <c r="J52" s="44"/>
      <c r="K52" s="44"/>
      <c r="L52" s="44"/>
      <c r="M52" s="44"/>
      <c r="N52" s="44"/>
      <c r="O52" s="55"/>
      <c r="P52" s="44"/>
      <c r="Q52" s="44">
        <f t="shared" si="23"/>
        <v>6469.53</v>
      </c>
      <c r="R52" s="44"/>
      <c r="S52" s="44"/>
      <c r="T52" s="44">
        <v>675.38</v>
      </c>
      <c r="U52" s="44">
        <v>-0.05</v>
      </c>
      <c r="V52" s="37">
        <f t="shared" si="19"/>
        <v>594.5</v>
      </c>
      <c r="W52" s="37">
        <f>ROUND(G52*0.115,2)</f>
        <v>149.5</v>
      </c>
      <c r="X52" s="30"/>
      <c r="Y52" s="44">
        <f t="shared" si="25"/>
        <v>1419.33</v>
      </c>
      <c r="Z52" s="35">
        <f t="shared" si="20"/>
        <v>5050.2</v>
      </c>
      <c r="AA52" s="54">
        <v>383</v>
      </c>
      <c r="AB52" s="44">
        <f t="shared" si="21"/>
        <v>1059.76</v>
      </c>
      <c r="AC52" s="37">
        <f t="shared" si="22"/>
        <v>103.39</v>
      </c>
      <c r="AD52" s="37">
        <f t="shared" si="29"/>
        <v>26</v>
      </c>
      <c r="AE52" s="34">
        <f t="shared" si="27"/>
        <v>1572.15</v>
      </c>
    </row>
    <row r="53" spans="1:31" ht="18.75" x14ac:dyDescent="0.3">
      <c r="A53" s="1"/>
      <c r="B53" s="47" t="s">
        <v>39</v>
      </c>
      <c r="C53" s="41"/>
      <c r="D53" s="42"/>
      <c r="E53" s="43">
        <f>SUM(E35:E52)</f>
        <v>124677.93</v>
      </c>
      <c r="F53" s="43"/>
      <c r="G53" s="43">
        <f>SUM(G36:G52)</f>
        <v>12550</v>
      </c>
      <c r="H53" s="43">
        <f>SUM(H35:H52)</f>
        <v>5857.75</v>
      </c>
      <c r="I53" s="43">
        <f t="shared" ref="I53:N53" si="30">SUM(I35:I52)</f>
        <v>0</v>
      </c>
      <c r="J53" s="43">
        <f t="shared" si="30"/>
        <v>5594.82</v>
      </c>
      <c r="K53" s="43">
        <f t="shared" si="30"/>
        <v>4601.3999999999996</v>
      </c>
      <c r="L53" s="43">
        <f t="shared" si="30"/>
        <v>199.13</v>
      </c>
      <c r="M53" s="43">
        <f t="shared" si="30"/>
        <v>1375.93</v>
      </c>
      <c r="N53" s="43">
        <f t="shared" si="30"/>
        <v>37.35</v>
      </c>
      <c r="O53" s="43">
        <f>SUM(O35:O52)</f>
        <v>17.79</v>
      </c>
      <c r="P53" s="43">
        <f t="shared" ref="P53:AE53" si="31">SUM(P35:P52)</f>
        <v>0</v>
      </c>
      <c r="Q53" s="43">
        <f t="shared" si="31"/>
        <v>137210.13999999998</v>
      </c>
      <c r="R53" s="43">
        <f t="shared" si="31"/>
        <v>0</v>
      </c>
      <c r="S53" s="43">
        <f t="shared" si="31"/>
        <v>0</v>
      </c>
      <c r="T53" s="43">
        <f t="shared" si="31"/>
        <v>17938.670000000002</v>
      </c>
      <c r="U53" s="43">
        <f>SUM(U35:U52)</f>
        <v>1.22</v>
      </c>
      <c r="V53" s="43">
        <f t="shared" si="31"/>
        <v>13447.969999999996</v>
      </c>
      <c r="W53" s="43">
        <f t="shared" si="31"/>
        <v>1391.5</v>
      </c>
      <c r="X53" s="43"/>
      <c r="Y53" s="43">
        <f t="shared" si="31"/>
        <v>50445.740000000005</v>
      </c>
      <c r="Z53" s="43">
        <f t="shared" si="31"/>
        <v>86764.400000000009</v>
      </c>
      <c r="AA53" s="43">
        <f t="shared" si="31"/>
        <v>7311.8200000000015</v>
      </c>
      <c r="AB53" s="43">
        <f t="shared" si="31"/>
        <v>23972.540000000005</v>
      </c>
      <c r="AC53" s="43">
        <f t="shared" si="31"/>
        <v>2338.7799999999988</v>
      </c>
      <c r="AD53" s="43">
        <f t="shared" si="31"/>
        <v>242</v>
      </c>
      <c r="AE53" s="43">
        <f t="shared" si="31"/>
        <v>33865.140000000007</v>
      </c>
    </row>
    <row r="54" spans="1:31" ht="18.75" x14ac:dyDescent="0.3">
      <c r="A54" s="1"/>
      <c r="B54" s="44"/>
      <c r="C54" s="45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6"/>
      <c r="AA54" s="44"/>
      <c r="AB54" s="44"/>
      <c r="AC54" s="44"/>
      <c r="AD54" s="44"/>
      <c r="AE54" s="44"/>
    </row>
    <row r="55" spans="1:31" ht="18.75" x14ac:dyDescent="0.3">
      <c r="A55" s="1"/>
      <c r="B55" s="47" t="s">
        <v>135</v>
      </c>
      <c r="C55" s="41" t="s">
        <v>136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6"/>
      <c r="AA55" s="44"/>
      <c r="AB55" s="44"/>
      <c r="AC55" s="44"/>
      <c r="AD55" s="44"/>
      <c r="AE55" s="44"/>
    </row>
    <row r="56" spans="1:31" ht="21" x14ac:dyDescent="0.35">
      <c r="A56" s="24"/>
      <c r="B56" s="38" t="s">
        <v>137</v>
      </c>
      <c r="C56" s="31" t="s">
        <v>138</v>
      </c>
      <c r="D56" s="30" t="s">
        <v>139</v>
      </c>
      <c r="E56" s="30">
        <v>8214.2800000000007</v>
      </c>
      <c r="F56" s="32">
        <v>15</v>
      </c>
      <c r="G56" s="32">
        <v>900</v>
      </c>
      <c r="H56" s="59">
        <v>1058.07</v>
      </c>
      <c r="I56" s="30"/>
      <c r="J56" s="30"/>
      <c r="K56" s="30"/>
      <c r="L56" s="30"/>
      <c r="M56" s="30"/>
      <c r="N56" s="30"/>
      <c r="O56" s="39"/>
      <c r="P56" s="30"/>
      <c r="Q56" s="30">
        <f>E56+-O56+G56</f>
        <v>9114.2800000000007</v>
      </c>
      <c r="R56" s="30"/>
      <c r="S56" s="30"/>
      <c r="T56" s="30">
        <v>1235.71</v>
      </c>
      <c r="U56" s="30">
        <v>-0.04</v>
      </c>
      <c r="V56" s="34">
        <f t="shared" ref="V56:V61" si="32">ROUND(E56*0.115,2)</f>
        <v>944.64</v>
      </c>
      <c r="W56" s="34">
        <f>ROUND(G56*0.115,2)</f>
        <v>103.5</v>
      </c>
      <c r="X56" s="30"/>
      <c r="Y56" s="30">
        <f>SUM(T56:W56)+H56</f>
        <v>3341.88</v>
      </c>
      <c r="Z56" s="51">
        <f t="shared" ref="Z56:Z61" si="33">Q56-Y56</f>
        <v>5772.4000000000005</v>
      </c>
      <c r="AA56" s="30">
        <v>468.9</v>
      </c>
      <c r="AB56" s="44">
        <f t="shared" ref="AB56:AB61" si="34">ROUND(+E56*17.5%,2)+ROUND(E56*3%,2)</f>
        <v>1683.93</v>
      </c>
      <c r="AC56" s="37">
        <f t="shared" ref="AC56:AC61" si="35">ROUND(+E56*2%,2)</f>
        <v>164.29</v>
      </c>
      <c r="AD56" s="37">
        <f>ROUND(+G56*2%,2)</f>
        <v>18</v>
      </c>
      <c r="AE56" s="30">
        <f>SUM(AA56:AD56)</f>
        <v>2335.12</v>
      </c>
    </row>
    <row r="57" spans="1:31" ht="21" x14ac:dyDescent="0.35">
      <c r="A57" s="1"/>
      <c r="B57" s="44" t="s">
        <v>140</v>
      </c>
      <c r="C57" s="45" t="s">
        <v>141</v>
      </c>
      <c r="D57" s="44" t="s">
        <v>94</v>
      </c>
      <c r="E57" s="44">
        <v>8007.06</v>
      </c>
      <c r="F57" s="52">
        <v>15</v>
      </c>
      <c r="G57" s="32">
        <v>900</v>
      </c>
      <c r="H57" s="33">
        <v>1518.83</v>
      </c>
      <c r="I57" s="44"/>
      <c r="J57" s="44"/>
      <c r="K57" s="44"/>
      <c r="L57" s="44"/>
      <c r="M57" s="44"/>
      <c r="N57" s="44"/>
      <c r="O57" s="55"/>
      <c r="P57" s="44"/>
      <c r="Q57" s="30">
        <f t="shared" ref="Q57:Q61" si="36">E57+-O57+G57</f>
        <v>8907.0600000000013</v>
      </c>
      <c r="R57" s="44"/>
      <c r="S57" s="44"/>
      <c r="T57" s="44">
        <v>1191.43</v>
      </c>
      <c r="U57" s="44">
        <v>0.09</v>
      </c>
      <c r="V57" s="34">
        <f t="shared" si="32"/>
        <v>920.81</v>
      </c>
      <c r="W57" s="34">
        <f t="shared" ref="W57:W61" si="37">ROUND(G57*0.115,2)</f>
        <v>103.5</v>
      </c>
      <c r="X57" s="30"/>
      <c r="Y57" s="30">
        <f t="shared" ref="Y57:Y60" si="38">SUM(T57:W57)+H57</f>
        <v>3734.66</v>
      </c>
      <c r="Z57" s="35">
        <f t="shared" si="33"/>
        <v>5172.4000000000015</v>
      </c>
      <c r="AA57" s="44">
        <v>463.06</v>
      </c>
      <c r="AB57" s="44">
        <f t="shared" si="34"/>
        <v>1641.45</v>
      </c>
      <c r="AC57" s="37">
        <f t="shared" si="35"/>
        <v>160.13999999999999</v>
      </c>
      <c r="AD57" s="37">
        <f t="shared" ref="AD57:AD61" si="39">ROUND(+G57*2%,2)</f>
        <v>18</v>
      </c>
      <c r="AE57" s="30">
        <f t="shared" ref="AE57:AE61" si="40">SUM(AA57:AD57)</f>
        <v>2282.65</v>
      </c>
    </row>
    <row r="58" spans="1:31" ht="21" x14ac:dyDescent="0.35">
      <c r="A58" s="1"/>
      <c r="B58" s="48" t="s">
        <v>142</v>
      </c>
      <c r="C58" s="45" t="s">
        <v>143</v>
      </c>
      <c r="D58" s="44" t="s">
        <v>124</v>
      </c>
      <c r="E58" s="44">
        <v>7738.82</v>
      </c>
      <c r="F58" s="52">
        <v>15</v>
      </c>
      <c r="G58" s="32">
        <v>900</v>
      </c>
      <c r="H58" s="44"/>
      <c r="I58" s="44"/>
      <c r="J58" s="44"/>
      <c r="K58" s="44"/>
      <c r="L58" s="44"/>
      <c r="M58" s="44"/>
      <c r="N58" s="44"/>
      <c r="O58" s="55"/>
      <c r="P58" s="44"/>
      <c r="Q58" s="30">
        <f t="shared" si="36"/>
        <v>8638.82</v>
      </c>
      <c r="R58" s="44"/>
      <c r="S58" s="44"/>
      <c r="T58" s="44">
        <v>1134.1500000000001</v>
      </c>
      <c r="U58" s="44">
        <v>0.01</v>
      </c>
      <c r="V58" s="34">
        <f t="shared" si="32"/>
        <v>889.96</v>
      </c>
      <c r="W58" s="34">
        <f t="shared" si="37"/>
        <v>103.5</v>
      </c>
      <c r="X58" s="30"/>
      <c r="Y58" s="30">
        <f t="shared" si="38"/>
        <v>2127.62</v>
      </c>
      <c r="Z58" s="35">
        <f t="shared" si="33"/>
        <v>6511.2</v>
      </c>
      <c r="AA58" s="44">
        <v>455.49</v>
      </c>
      <c r="AB58" s="44">
        <f t="shared" si="34"/>
        <v>1586.45</v>
      </c>
      <c r="AC58" s="37">
        <f t="shared" si="35"/>
        <v>154.78</v>
      </c>
      <c r="AD58" s="37">
        <f t="shared" si="39"/>
        <v>18</v>
      </c>
      <c r="AE58" s="30">
        <f t="shared" si="40"/>
        <v>2214.7200000000003</v>
      </c>
    </row>
    <row r="59" spans="1:31" ht="46.5" x14ac:dyDescent="0.35">
      <c r="A59" s="1" t="s">
        <v>144</v>
      </c>
      <c r="B59" s="54" t="s">
        <v>145</v>
      </c>
      <c r="C59" s="45" t="s">
        <v>146</v>
      </c>
      <c r="D59" s="60" t="s">
        <v>147</v>
      </c>
      <c r="E59" s="44">
        <v>7774.4</v>
      </c>
      <c r="F59" s="52">
        <v>15</v>
      </c>
      <c r="G59" s="32">
        <v>900</v>
      </c>
      <c r="H59" s="33">
        <v>770</v>
      </c>
      <c r="I59" s="44"/>
      <c r="J59" s="44"/>
      <c r="K59" s="44"/>
      <c r="L59" s="44"/>
      <c r="M59" s="44"/>
      <c r="N59" s="44"/>
      <c r="O59" s="55"/>
      <c r="P59" s="44"/>
      <c r="Q59" s="30">
        <f t="shared" si="36"/>
        <v>8674.4</v>
      </c>
      <c r="R59" s="44"/>
      <c r="S59" s="44"/>
      <c r="T59" s="44">
        <v>1141.74</v>
      </c>
      <c r="U59" s="44">
        <v>0.1</v>
      </c>
      <c r="V59" s="34">
        <f t="shared" si="32"/>
        <v>894.06</v>
      </c>
      <c r="W59" s="34">
        <f t="shared" si="37"/>
        <v>103.5</v>
      </c>
      <c r="X59" s="30"/>
      <c r="Y59" s="30">
        <f t="shared" si="38"/>
        <v>2909.3999999999996</v>
      </c>
      <c r="Z59" s="35">
        <f t="shared" si="33"/>
        <v>5765</v>
      </c>
      <c r="AA59" s="44">
        <v>456.5</v>
      </c>
      <c r="AB59" s="44">
        <f t="shared" si="34"/>
        <v>1593.75</v>
      </c>
      <c r="AC59" s="37">
        <f t="shared" si="35"/>
        <v>155.49</v>
      </c>
      <c r="AD59" s="37">
        <f t="shared" si="39"/>
        <v>18</v>
      </c>
      <c r="AE59" s="30">
        <f t="shared" si="40"/>
        <v>2223.7399999999998</v>
      </c>
    </row>
    <row r="60" spans="1:31" ht="46.5" x14ac:dyDescent="0.35">
      <c r="A60" s="1"/>
      <c r="B60" s="54" t="s">
        <v>148</v>
      </c>
      <c r="C60" s="45" t="s">
        <v>149</v>
      </c>
      <c r="D60" s="60" t="s">
        <v>147</v>
      </c>
      <c r="E60" s="44">
        <v>7774.4</v>
      </c>
      <c r="F60" s="52">
        <v>15</v>
      </c>
      <c r="G60" s="32">
        <v>900</v>
      </c>
      <c r="H60" s="44"/>
      <c r="I60" s="44"/>
      <c r="J60" s="44"/>
      <c r="K60" s="44"/>
      <c r="L60" s="44"/>
      <c r="M60" s="44"/>
      <c r="N60" s="44"/>
      <c r="O60" s="55">
        <v>1.23</v>
      </c>
      <c r="P60" s="44"/>
      <c r="Q60" s="30">
        <f t="shared" si="36"/>
        <v>8673.17</v>
      </c>
      <c r="R60" s="44"/>
      <c r="S60" s="44"/>
      <c r="T60" s="44">
        <v>1141.74</v>
      </c>
      <c r="U60" s="44">
        <v>7.0000000000000007E-2</v>
      </c>
      <c r="V60" s="34">
        <f t="shared" si="32"/>
        <v>894.06</v>
      </c>
      <c r="W60" s="34">
        <f t="shared" si="37"/>
        <v>103.5</v>
      </c>
      <c r="X60" s="30"/>
      <c r="Y60" s="30">
        <f t="shared" si="38"/>
        <v>2139.37</v>
      </c>
      <c r="Z60" s="35">
        <f t="shared" si="33"/>
        <v>6533.8</v>
      </c>
      <c r="AA60" s="44">
        <v>456.5</v>
      </c>
      <c r="AB60" s="44">
        <f t="shared" si="34"/>
        <v>1593.75</v>
      </c>
      <c r="AC60" s="37">
        <f t="shared" si="35"/>
        <v>155.49</v>
      </c>
      <c r="AD60" s="37">
        <f t="shared" si="39"/>
        <v>18</v>
      </c>
      <c r="AE60" s="30">
        <f t="shared" si="40"/>
        <v>2223.7399999999998</v>
      </c>
    </row>
    <row r="61" spans="1:31" ht="46.5" x14ac:dyDescent="0.35">
      <c r="A61" s="1"/>
      <c r="B61" s="54" t="s">
        <v>150</v>
      </c>
      <c r="C61" s="45" t="s">
        <v>151</v>
      </c>
      <c r="D61" s="60" t="s">
        <v>147</v>
      </c>
      <c r="E61" s="44">
        <v>7774.4</v>
      </c>
      <c r="F61" s="52">
        <v>15</v>
      </c>
      <c r="G61" s="32">
        <v>900</v>
      </c>
      <c r="H61" s="33">
        <v>3236</v>
      </c>
      <c r="I61" s="44"/>
      <c r="J61" s="44"/>
      <c r="K61" s="44"/>
      <c r="L61" s="44"/>
      <c r="M61" s="44"/>
      <c r="N61" s="44"/>
      <c r="O61" s="55"/>
      <c r="P61" s="44"/>
      <c r="Q61" s="30">
        <f t="shared" si="36"/>
        <v>8674.4</v>
      </c>
      <c r="R61" s="44"/>
      <c r="S61" s="44"/>
      <c r="T61" s="44">
        <v>1141.74</v>
      </c>
      <c r="U61" s="44">
        <v>0.1</v>
      </c>
      <c r="V61" s="34">
        <f t="shared" si="32"/>
        <v>894.06</v>
      </c>
      <c r="W61" s="34">
        <f t="shared" si="37"/>
        <v>103.5</v>
      </c>
      <c r="X61" s="30">
        <v>200</v>
      </c>
      <c r="Y61" s="30">
        <f>SUM(T61:X61)+H61</f>
        <v>5575.4</v>
      </c>
      <c r="Z61" s="35">
        <f t="shared" si="33"/>
        <v>3099</v>
      </c>
      <c r="AA61" s="44">
        <v>456.5</v>
      </c>
      <c r="AB61" s="44">
        <f t="shared" si="34"/>
        <v>1593.75</v>
      </c>
      <c r="AC61" s="37">
        <f t="shared" si="35"/>
        <v>155.49</v>
      </c>
      <c r="AD61" s="37">
        <f t="shared" si="39"/>
        <v>18</v>
      </c>
      <c r="AE61" s="30">
        <f t="shared" si="40"/>
        <v>2223.7399999999998</v>
      </c>
    </row>
    <row r="62" spans="1:31" ht="18.75" x14ac:dyDescent="0.3">
      <c r="A62" s="1"/>
      <c r="B62" s="47" t="s">
        <v>39</v>
      </c>
      <c r="C62" s="41"/>
      <c r="D62" s="42"/>
      <c r="E62" s="43">
        <f>SUM(E56:E61)</f>
        <v>47283.360000000001</v>
      </c>
      <c r="F62" s="43"/>
      <c r="G62" s="43">
        <f>SUM(G56:G61)</f>
        <v>5400</v>
      </c>
      <c r="H62" s="43">
        <f>SUM(H56:H61)</f>
        <v>6582.9</v>
      </c>
      <c r="I62" s="43">
        <f>SUM(I56:I61)</f>
        <v>0</v>
      </c>
      <c r="J62" s="43"/>
      <c r="K62" s="43"/>
      <c r="L62" s="43"/>
      <c r="M62" s="43"/>
      <c r="N62" s="43"/>
      <c r="O62" s="43">
        <f>SUM(O56:O61)</f>
        <v>1.23</v>
      </c>
      <c r="P62" s="43">
        <f>SUM(P56:P61)</f>
        <v>0</v>
      </c>
      <c r="Q62" s="43">
        <f>SUM(Q56:Q61)</f>
        <v>52682.130000000005</v>
      </c>
      <c r="R62" s="43">
        <f t="shared" ref="R62:AE62" si="41">SUM(R56:R61)</f>
        <v>0</v>
      </c>
      <c r="S62" s="43">
        <f t="shared" si="41"/>
        <v>0</v>
      </c>
      <c r="T62" s="43">
        <f t="shared" si="41"/>
        <v>6986.51</v>
      </c>
      <c r="U62" s="43">
        <f t="shared" si="41"/>
        <v>0.33</v>
      </c>
      <c r="V62" s="43">
        <f t="shared" si="41"/>
        <v>5437.59</v>
      </c>
      <c r="W62" s="43">
        <f t="shared" si="41"/>
        <v>621</v>
      </c>
      <c r="X62" s="43">
        <f t="shared" si="41"/>
        <v>200</v>
      </c>
      <c r="Y62" s="43">
        <f t="shared" si="41"/>
        <v>19828.330000000002</v>
      </c>
      <c r="Z62" s="43">
        <f>SUM(Z56:Z61)</f>
        <v>32853.800000000003</v>
      </c>
      <c r="AA62" s="43">
        <f t="shared" si="41"/>
        <v>2756.95</v>
      </c>
      <c r="AB62" s="43">
        <f t="shared" si="41"/>
        <v>9693.08</v>
      </c>
      <c r="AC62" s="43">
        <f t="shared" si="41"/>
        <v>945.68</v>
      </c>
      <c r="AD62" s="43">
        <f t="shared" si="41"/>
        <v>108</v>
      </c>
      <c r="AE62" s="43">
        <f t="shared" si="41"/>
        <v>13503.71</v>
      </c>
    </row>
    <row r="63" spans="1:31" ht="18.75" x14ac:dyDescent="0.3">
      <c r="A63" s="1"/>
      <c r="B63" s="47"/>
      <c r="C63" s="45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61"/>
      <c r="R63" s="61"/>
      <c r="S63" s="61"/>
      <c r="T63" s="61"/>
      <c r="U63" s="61"/>
      <c r="V63" s="61"/>
      <c r="W63" s="61"/>
      <c r="X63" s="61"/>
      <c r="Y63" s="61"/>
      <c r="Z63" s="62"/>
      <c r="AA63" s="61"/>
      <c r="AB63" s="61"/>
      <c r="AC63" s="61"/>
      <c r="AD63" s="61"/>
      <c r="AE63" s="61"/>
    </row>
    <row r="64" spans="1:31" ht="18.75" x14ac:dyDescent="0.3">
      <c r="A64" s="1"/>
      <c r="B64" s="4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61"/>
      <c r="R64" s="61"/>
      <c r="S64" s="61"/>
      <c r="T64" s="61"/>
      <c r="U64" s="61"/>
      <c r="V64" s="61"/>
      <c r="W64" s="61"/>
      <c r="X64" s="61"/>
      <c r="Y64" s="61"/>
      <c r="Z64" s="62"/>
      <c r="AA64" s="61"/>
      <c r="AB64" s="61"/>
      <c r="AC64" s="61"/>
      <c r="AD64" s="61"/>
      <c r="AE64" s="61"/>
    </row>
    <row r="65" spans="1:31" ht="18.75" x14ac:dyDescent="0.3">
      <c r="A65" s="1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6"/>
      <c r="AA65" s="44"/>
      <c r="AB65" s="44"/>
      <c r="AC65" s="44"/>
      <c r="AD65" s="44"/>
      <c r="AE65" s="44"/>
    </row>
    <row r="66" spans="1:31" ht="18.75" x14ac:dyDescent="0.3">
      <c r="A66" s="1"/>
      <c r="B66" s="44"/>
      <c r="C66" s="63" t="s">
        <v>152</v>
      </c>
      <c r="D66" s="44"/>
      <c r="E66" s="64">
        <f>E9+E25+E32+E53+E62</f>
        <v>325057.15999999997</v>
      </c>
      <c r="F66" s="64"/>
      <c r="G66" s="64">
        <f t="shared" ref="G66:AE66" si="42">G9+G25+G32+G53+G62</f>
        <v>31550</v>
      </c>
      <c r="H66" s="64">
        <f t="shared" si="42"/>
        <v>30904.89</v>
      </c>
      <c r="I66" s="64" t="e">
        <f t="shared" si="42"/>
        <v>#REF!</v>
      </c>
      <c r="J66" s="64">
        <f t="shared" si="42"/>
        <v>5594.82</v>
      </c>
      <c r="K66" s="64">
        <f t="shared" si="42"/>
        <v>4601.3999999999996</v>
      </c>
      <c r="L66" s="64">
        <f t="shared" si="42"/>
        <v>199.13</v>
      </c>
      <c r="M66" s="64">
        <f t="shared" si="42"/>
        <v>1375.93</v>
      </c>
      <c r="N66" s="64">
        <f t="shared" si="42"/>
        <v>37.35</v>
      </c>
      <c r="O66" s="64">
        <f t="shared" si="42"/>
        <v>60.739999999999995</v>
      </c>
      <c r="P66" s="64">
        <f t="shared" si="42"/>
        <v>0</v>
      </c>
      <c r="Q66" s="64">
        <f t="shared" si="42"/>
        <v>356546.42000000004</v>
      </c>
      <c r="R66" s="64">
        <f t="shared" si="42"/>
        <v>0</v>
      </c>
      <c r="S66" s="64">
        <f t="shared" si="42"/>
        <v>0</v>
      </c>
      <c r="T66" s="64">
        <f t="shared" si="42"/>
        <v>48222.920000000006</v>
      </c>
      <c r="U66" s="64">
        <f t="shared" si="42"/>
        <v>1.19</v>
      </c>
      <c r="V66" s="64">
        <f t="shared" si="42"/>
        <v>36491.589999999997</v>
      </c>
      <c r="W66" s="64">
        <f t="shared" si="42"/>
        <v>3519</v>
      </c>
      <c r="X66" s="65">
        <f t="shared" si="42"/>
        <v>200</v>
      </c>
      <c r="Y66" s="64">
        <f t="shared" si="42"/>
        <v>131148.22000000003</v>
      </c>
      <c r="Z66" s="64">
        <f t="shared" si="42"/>
        <v>225398.2</v>
      </c>
      <c r="AA66" s="64">
        <f t="shared" si="42"/>
        <v>18656.919999999998</v>
      </c>
      <c r="AB66" s="64">
        <f t="shared" si="42"/>
        <v>65050.329000000005</v>
      </c>
      <c r="AC66" s="65">
        <f t="shared" si="42"/>
        <v>6346.369999999999</v>
      </c>
      <c r="AD66" s="64">
        <f t="shared" si="42"/>
        <v>612</v>
      </c>
      <c r="AE66" s="64">
        <f t="shared" si="42"/>
        <v>90665.619000000006</v>
      </c>
    </row>
    <row r="67" spans="1:31" ht="18.75" hidden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  <c r="AA67" s="28"/>
      <c r="AB67" s="28"/>
      <c r="AC67" s="1"/>
      <c r="AD67" s="1"/>
      <c r="AE67" s="1"/>
    </row>
    <row r="68" spans="1:31" ht="15.75" hidden="1" x14ac:dyDescent="0.25">
      <c r="A68" s="1"/>
      <c r="B68" s="1"/>
      <c r="C68" s="3" t="s">
        <v>153</v>
      </c>
      <c r="D68" s="1"/>
      <c r="E68" s="1">
        <f>E7+E8+E12+E13+E14+E15+E16+E17+E18+E19+E20+E21+E22+E23+E24+E28+E29+E30+E31+E36+E37+E38+E39+E40+E41+E42+E43+E44+E46+E47+E48+E49+E50+E51+E52+E56+E57+E58+E59+E60+E61</f>
        <v>317318.34000000014</v>
      </c>
      <c r="F68" s="1">
        <f>E68*17.5%</f>
        <v>55530.709500000019</v>
      </c>
      <c r="G68" s="1">
        <v>31550</v>
      </c>
      <c r="H68" s="1">
        <f>G68*17.5%</f>
        <v>5521.25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5"/>
      <c r="AA68" s="1"/>
      <c r="AB68" s="1"/>
      <c r="AC68" s="1"/>
      <c r="AD68" s="1"/>
      <c r="AE68" s="1"/>
    </row>
    <row r="69" spans="1:31" ht="15.75" hidden="1" x14ac:dyDescent="0.25">
      <c r="A69" s="1"/>
      <c r="B69" s="1"/>
      <c r="C69" s="3" t="s">
        <v>154</v>
      </c>
      <c r="D69" s="1"/>
      <c r="E69" s="1">
        <f>E68</f>
        <v>317318.34000000014</v>
      </c>
      <c r="F69" s="1">
        <f>E69*3%</f>
        <v>9519.5502000000033</v>
      </c>
      <c r="G69" s="1">
        <v>31550</v>
      </c>
      <c r="H69" s="1">
        <f>G69*3%</f>
        <v>946.5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"/>
      <c r="AA69" s="1"/>
      <c r="AB69" s="1"/>
      <c r="AC69" s="1"/>
      <c r="AD69" s="1"/>
      <c r="AE69" s="1"/>
    </row>
    <row r="70" spans="1:31" ht="15.75" hidden="1" x14ac:dyDescent="0.25">
      <c r="A70" s="1"/>
      <c r="B70" s="1"/>
      <c r="C70" s="1"/>
      <c r="D70" s="1"/>
      <c r="E70" s="1"/>
      <c r="F70" s="1">
        <f>SUM(F68:F69)</f>
        <v>65050.259700000024</v>
      </c>
      <c r="G70" s="1"/>
      <c r="H70" s="1">
        <f>SUM(H68:H69)</f>
        <v>6467.75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  <c r="AA70" s="1"/>
      <c r="AB70" s="1"/>
      <c r="AC70" s="1"/>
      <c r="AD70" s="1"/>
      <c r="AE70" s="1"/>
    </row>
    <row r="71" spans="1:31" ht="15.7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  <c r="AA71" s="1"/>
      <c r="AB71" s="1"/>
      <c r="AC71" s="1"/>
      <c r="AD71" s="1"/>
      <c r="AE71" s="1"/>
    </row>
    <row r="72" spans="1:31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  <c r="AA72" s="1"/>
      <c r="AB72" s="1"/>
      <c r="AC72" s="1"/>
      <c r="AD72" s="1"/>
      <c r="AE72" s="1"/>
    </row>
    <row r="73" spans="1:31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  <c r="AA73" s="1"/>
      <c r="AB73" s="1"/>
      <c r="AC73" s="1"/>
      <c r="AD73" s="1"/>
      <c r="AE73" s="1"/>
    </row>
    <row r="74" spans="1:31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  <c r="AA74" s="1"/>
      <c r="AB74" s="1"/>
      <c r="AC74" s="1"/>
      <c r="AD74" s="1"/>
      <c r="AE74" s="1"/>
    </row>
    <row r="75" spans="1:31" ht="16.5" thickBot="1" x14ac:dyDescent="0.3">
      <c r="A75" s="1"/>
      <c r="B75" s="1"/>
      <c r="C75" s="1"/>
      <c r="D75" s="1"/>
      <c r="E75" s="68"/>
      <c r="F75" s="68"/>
      <c r="G75" s="29"/>
      <c r="H75" s="27"/>
      <c r="I75" s="27"/>
      <c r="J75" s="27"/>
      <c r="K75" s="27"/>
      <c r="L75" s="27"/>
      <c r="M75" s="27"/>
      <c r="N75" s="27"/>
      <c r="O75" s="1"/>
      <c r="P75" s="1"/>
      <c r="Q75" s="1"/>
      <c r="R75" s="1"/>
      <c r="S75" s="1"/>
      <c r="T75" s="1"/>
      <c r="U75" s="1"/>
      <c r="V75" s="69"/>
      <c r="W75" s="69"/>
      <c r="X75" s="69"/>
      <c r="Y75" s="69"/>
      <c r="Z75" s="2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1"/>
      <c r="E76" s="70" t="s">
        <v>155</v>
      </c>
      <c r="F76" s="69"/>
      <c r="G76" s="27"/>
      <c r="H76" s="27"/>
      <c r="I76" s="27"/>
      <c r="J76" s="27"/>
      <c r="K76" s="27"/>
      <c r="L76" s="27"/>
      <c r="M76" s="27"/>
      <c r="N76" s="2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71" t="s">
        <v>156</v>
      </c>
      <c r="AA76" s="71"/>
      <c r="AB76" s="27"/>
      <c r="AC76" s="1"/>
      <c r="AD76" s="1"/>
      <c r="AE76" s="1"/>
    </row>
    <row r="77" spans="1:31" ht="15.75" x14ac:dyDescent="0.25">
      <c r="A77" s="1"/>
      <c r="B77" s="1"/>
      <c r="C77" s="1"/>
      <c r="D77" s="1"/>
      <c r="E77" s="26" t="s">
        <v>52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 t="s">
        <v>157</v>
      </c>
      <c r="AA77" s="1"/>
      <c r="AB77" s="1"/>
      <c r="AC77" s="1"/>
      <c r="AD77" s="1"/>
      <c r="AE77" s="1"/>
    </row>
    <row r="78" spans="1:3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  <c r="AA78" s="1"/>
      <c r="AB78" s="1"/>
      <c r="AC78" s="1"/>
      <c r="AD78" s="1"/>
      <c r="AE78" s="1"/>
    </row>
    <row r="79" spans="1:3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  <c r="AA79" s="1"/>
      <c r="AB79" s="1"/>
      <c r="AC79" s="1"/>
      <c r="AD79" s="1"/>
      <c r="AE79" s="1"/>
    </row>
    <row r="80" spans="1:31" ht="15.75" x14ac:dyDescent="0.25">
      <c r="A80" s="1"/>
      <c r="B80" s="1"/>
      <c r="C80" s="1" t="s">
        <v>158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  <c r="AA80" s="1"/>
      <c r="AB80" s="1"/>
      <c r="AC80" s="1"/>
      <c r="AD80" s="1"/>
      <c r="AE80" s="1"/>
    </row>
    <row r="81" spans="1:3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  <c r="AA81" s="1"/>
      <c r="AB81" s="1"/>
      <c r="AC81" s="1"/>
      <c r="AD81" s="1"/>
      <c r="AE81" s="1"/>
    </row>
  </sheetData>
  <mergeCells count="5">
    <mergeCell ref="B4:AE4"/>
    <mergeCell ref="E75:F75"/>
    <mergeCell ref="V75:Y75"/>
    <mergeCell ref="E76:F76"/>
    <mergeCell ref="Z76:AA76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1er Quincena</vt:lpstr>
      <vt:lpstr>Hoja3</vt:lpstr>
      <vt:lpstr>'1er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2023-09-06T21:48:09Z</cp:lastPrinted>
  <dcterms:created xsi:type="dcterms:W3CDTF">2022-03-15T17:18:09Z</dcterms:created>
  <dcterms:modified xsi:type="dcterms:W3CDTF">2023-09-06T21:48:23Z</dcterms:modified>
</cp:coreProperties>
</file>